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codeName="{AE6600E7-7A62-396C-DE95-9942FA9DD81E}"/>
  <workbookPr codeName="ThisWorkbook" defaultThemeVersion="166925"/>
  <mc:AlternateContent xmlns:mc="http://schemas.openxmlformats.org/markup-compatibility/2006">
    <mc:Choice Requires="x15">
      <x15ac:absPath xmlns:x15ac="http://schemas.microsoft.com/office/spreadsheetml/2010/11/ac" url="C:\s_drive\DocumentLibrary2\Issued\PDFs\Instructions for Use\AlloSeq HCT\"/>
    </mc:Choice>
  </mc:AlternateContent>
  <xr:revisionPtr revIDLastSave="0" documentId="13_ncr:1_{E0DA4DDF-CF36-41C9-8BCB-509AFC87A11B}" xr6:coauthVersionLast="47" xr6:coauthVersionMax="47" xr10:uidLastSave="{00000000-0000-0000-0000-000000000000}"/>
  <bookViews>
    <workbookView xWindow="-110" yWindow="-110" windowWidth="19420" windowHeight="10420" tabRatio="837" xr2:uid="{38B96B30-3178-4DFF-BD03-6987C437B0DA}"/>
  </bookViews>
  <sheets>
    <sheet name="Cover Page" sheetId="6" r:id="rId1"/>
    <sheet name="Sample Sheet" sheetId="18" r:id="rId2"/>
    <sheet name="Plate Map" sheetId="19" r:id="rId3"/>
    <sheet name="Calculations" sheetId="16" r:id="rId4"/>
    <sheet name="Index Layouts" sheetId="14" state="hidden" r:id="rId5"/>
    <sheet name="DropDowns" sheetId="15" state="hidden" r:id="rId6"/>
    <sheet name="Lib Prep" sheetId="9" r:id="rId7"/>
    <sheet name="Cleanup and Qubit" sheetId="10" r:id="rId8"/>
    <sheet name="TapeStation(Optional)" sheetId="17" r:id="rId9"/>
    <sheet name="Sequencing" sheetId="11" r:id="rId10"/>
    <sheet name="VersionHistory" sheetId="8" r:id="rId11"/>
  </sheets>
  <externalReferences>
    <externalReference r:id="rId12"/>
    <externalReference r:id="rId13"/>
  </externalReferences>
  <definedNames>
    <definedName name="IllegalCharacters" localSheetId="10">[1]DropDowns!#REF!</definedName>
    <definedName name="IllegalCharacters">[2]DropDowns!#REF!</definedName>
    <definedName name="_xlnm.Print_Area" localSheetId="3">Calculations!$A$1:$N$60</definedName>
    <definedName name="_xlnm.Print_Area" localSheetId="7">'Cleanup and Qubit'!$A$1:$L$93</definedName>
    <definedName name="_xlnm.Print_Area" localSheetId="6">'Lib Prep'!$A$1:$L$79</definedName>
    <definedName name="_xlnm.Print_Area" localSheetId="2">'Plate Map'!$A$1:$O$25</definedName>
    <definedName name="_xlnm.Print_Area" localSheetId="9">Sequencing!$A$1:$M$108</definedName>
    <definedName name="_xlnm.Print_Area" localSheetId="8">'TapeStation(Optional)'!$A$1:$L$39</definedName>
    <definedName name="_xlnm.Print_Area" localSheetId="10">VersionHistory!$A$1:$C$4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9" l="1"/>
  <c r="K20" i="19"/>
  <c r="K19" i="19"/>
  <c r="K18" i="19"/>
  <c r="K17" i="19"/>
  <c r="K16" i="19"/>
  <c r="K15" i="19"/>
  <c r="K14" i="19"/>
  <c r="J21" i="19"/>
  <c r="J20" i="19"/>
  <c r="J19" i="19"/>
  <c r="J18" i="19"/>
  <c r="J17" i="19"/>
  <c r="J16" i="19"/>
  <c r="J15" i="19"/>
  <c r="J14" i="19"/>
  <c r="I21" i="19"/>
  <c r="I20" i="19"/>
  <c r="I19" i="19"/>
  <c r="I18" i="19"/>
  <c r="I17" i="19"/>
  <c r="I16" i="19"/>
  <c r="I15" i="19"/>
  <c r="I14" i="19"/>
  <c r="H21" i="19"/>
  <c r="H20" i="19"/>
  <c r="H19" i="19"/>
  <c r="H18" i="19"/>
  <c r="H17" i="19"/>
  <c r="H16" i="19"/>
  <c r="H15" i="19"/>
  <c r="H14" i="19"/>
  <c r="G21" i="19"/>
  <c r="G20" i="19"/>
  <c r="G19" i="19"/>
  <c r="G18" i="19"/>
  <c r="G17" i="19"/>
  <c r="G16" i="19"/>
  <c r="G15" i="19"/>
  <c r="G14" i="19"/>
  <c r="F21" i="19"/>
  <c r="F20" i="19"/>
  <c r="F19" i="19"/>
  <c r="F18" i="19"/>
  <c r="F17" i="19"/>
  <c r="F16" i="19"/>
  <c r="F15" i="19"/>
  <c r="F14" i="19"/>
  <c r="E21" i="19"/>
  <c r="E20" i="19"/>
  <c r="E19" i="19"/>
  <c r="E18" i="19"/>
  <c r="E17" i="19"/>
  <c r="E16" i="19"/>
  <c r="E15" i="19"/>
  <c r="E14" i="19"/>
  <c r="D21" i="19"/>
  <c r="D20" i="19"/>
  <c r="D19" i="19"/>
  <c r="D18" i="19"/>
  <c r="D17" i="19"/>
  <c r="D16" i="19"/>
  <c r="D15" i="19"/>
  <c r="D14" i="19"/>
  <c r="C21" i="19"/>
  <c r="C20" i="19"/>
  <c r="C19" i="19"/>
  <c r="C18" i="19"/>
  <c r="C17" i="19"/>
  <c r="C16" i="19"/>
  <c r="C15" i="19"/>
  <c r="C14" i="19"/>
  <c r="F3" i="9"/>
  <c r="C7" i="19" l="1"/>
  <c r="F5" i="9" s="1"/>
  <c r="I39" i="9" s="1"/>
  <c r="N17" i="19" l="1"/>
  <c r="M17" i="19"/>
  <c r="L17" i="19"/>
  <c r="N14"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M14"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L14" i="16"/>
  <c r="L15" i="16"/>
  <c r="M15" i="16" s="1"/>
  <c r="N15" i="16" s="1"/>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13" i="16"/>
  <c r="L12"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13" i="16"/>
  <c r="E12" i="16"/>
  <c r="F19" i="16" l="1"/>
  <c r="G19" i="16" s="1"/>
  <c r="F20" i="16"/>
  <c r="G20" i="16" s="1"/>
  <c r="F21" i="16"/>
  <c r="F22" i="16"/>
  <c r="F23" i="16"/>
  <c r="G23" i="16" s="1"/>
  <c r="F25" i="16"/>
  <c r="G25" i="16" s="1"/>
  <c r="F30" i="16"/>
  <c r="F31" i="16"/>
  <c r="G31" i="16" s="1"/>
  <c r="F32" i="16"/>
  <c r="G32" i="16" s="1"/>
  <c r="F33" i="16"/>
  <c r="F34" i="16"/>
  <c r="F35" i="16"/>
  <c r="G35" i="16" s="1"/>
  <c r="F36" i="16"/>
  <c r="G36" i="16" s="1"/>
  <c r="F37" i="16"/>
  <c r="G37" i="16" s="1"/>
  <c r="F41" i="16"/>
  <c r="F44" i="16"/>
  <c r="G44" i="16" s="1"/>
  <c r="F45" i="16"/>
  <c r="F46" i="16"/>
  <c r="F47" i="16"/>
  <c r="G47" i="16" s="1"/>
  <c r="F48" i="16"/>
  <c r="G48" i="16" s="1"/>
  <c r="F49" i="16"/>
  <c r="G49" i="16" s="1"/>
  <c r="F55" i="16"/>
  <c r="G55" i="16" s="1"/>
  <c r="F56" i="16"/>
  <c r="F57" i="16"/>
  <c r="F58" i="16"/>
  <c r="F59" i="16"/>
  <c r="G59" i="16" s="1"/>
  <c r="F14" i="16"/>
  <c r="G14" i="16" s="1"/>
  <c r="F15" i="16"/>
  <c r="G15" i="16" s="1"/>
  <c r="F16" i="16"/>
  <c r="F17" i="16"/>
  <c r="F18" i="16"/>
  <c r="F50" i="16"/>
  <c r="G50" i="16" s="1"/>
  <c r="F43" i="16"/>
  <c r="G43" i="16" s="1"/>
  <c r="F38" i="16"/>
  <c r="G38" i="16" s="1"/>
  <c r="F26" i="16"/>
  <c r="G26" i="16" s="1"/>
  <c r="F24" i="16"/>
  <c r="G24" i="16" s="1"/>
  <c r="F13" i="16"/>
  <c r="G13" i="16" s="1"/>
  <c r="C3" i="19"/>
  <c r="N21" i="19"/>
  <c r="M21" i="19"/>
  <c r="L21" i="19"/>
  <c r="N20" i="19"/>
  <c r="M20" i="19"/>
  <c r="L20" i="19"/>
  <c r="N19" i="19"/>
  <c r="M19" i="19"/>
  <c r="L19" i="19"/>
  <c r="N18" i="19"/>
  <c r="M18" i="19"/>
  <c r="L18" i="19"/>
  <c r="N16" i="19"/>
  <c r="M16" i="19"/>
  <c r="L16" i="19"/>
  <c r="N15" i="19"/>
  <c r="M15" i="19"/>
  <c r="L15" i="19"/>
  <c r="N14" i="19"/>
  <c r="M14" i="19"/>
  <c r="L14" i="19"/>
  <c r="C6" i="19"/>
  <c r="A17" i="19" s="1"/>
  <c r="C5" i="19"/>
  <c r="C4" i="19"/>
  <c r="K12" i="17"/>
  <c r="J14" i="17" s="1"/>
  <c r="H90" i="10"/>
  <c r="M13" i="16" l="1"/>
  <c r="N13" i="16" s="1"/>
  <c r="F12" i="16"/>
  <c r="G12" i="16" s="1"/>
  <c r="M12" i="16"/>
  <c r="N12" i="16" s="1"/>
  <c r="F54" i="16"/>
  <c r="G54" i="16" s="1"/>
  <c r="F53" i="16"/>
  <c r="G53" i="16" s="1"/>
  <c r="G30" i="16"/>
  <c r="G41" i="16"/>
  <c r="F42" i="16"/>
  <c r="G42" i="16" s="1"/>
  <c r="F29" i="16"/>
  <c r="G29" i="16" s="1"/>
  <c r="G56" i="16"/>
  <c r="F27" i="16"/>
  <c r="G27" i="16" s="1"/>
  <c r="F39" i="16"/>
  <c r="G39" i="16" s="1"/>
  <c r="F51" i="16"/>
  <c r="G51" i="16" s="1"/>
  <c r="G21" i="16"/>
  <c r="G33" i="16"/>
  <c r="G45" i="16"/>
  <c r="G57" i="16"/>
  <c r="F28" i="16"/>
  <c r="G28" i="16" s="1"/>
  <c r="F40" i="16"/>
  <c r="G40" i="16" s="1"/>
  <c r="F52" i="16"/>
  <c r="G52" i="16" s="1"/>
  <c r="G22" i="16"/>
  <c r="G34" i="16"/>
  <c r="G46" i="16"/>
  <c r="G58" i="16"/>
  <c r="G16" i="16"/>
  <c r="G17" i="16"/>
  <c r="G18" i="16"/>
  <c r="C12" i="19"/>
  <c r="E12" i="19"/>
  <c r="D12" i="19"/>
  <c r="I12" i="19"/>
  <c r="K12" i="19"/>
  <c r="N12" i="19"/>
  <c r="A20" i="19"/>
  <c r="A15" i="19"/>
  <c r="A19" i="19"/>
  <c r="L12" i="19"/>
  <c r="M12" i="19"/>
  <c r="F12" i="19"/>
  <c r="A16" i="19"/>
  <c r="H12" i="19"/>
  <c r="A18" i="19"/>
  <c r="A21" i="19"/>
  <c r="G12" i="19"/>
  <c r="A14" i="19"/>
  <c r="J12" i="19"/>
  <c r="F3" i="17" l="1"/>
  <c r="F3" i="10"/>
  <c r="B1" i="14" l="1"/>
  <c r="C1" i="14" s="1"/>
  <c r="D1" i="14" s="1"/>
  <c r="E1" i="14" s="1"/>
  <c r="F1" i="14" s="1"/>
  <c r="G1" i="14" s="1"/>
  <c r="H1" i="14" s="1"/>
  <c r="I1" i="14" s="1"/>
  <c r="J1" i="14" s="1"/>
  <c r="K1" i="14" s="1"/>
  <c r="L1" i="14" s="1"/>
  <c r="M1" i="14" s="1"/>
  <c r="N1" i="14" s="1"/>
  <c r="O1" i="14" s="1"/>
  <c r="P1" i="14" s="1"/>
  <c r="Q1" i="14" s="1"/>
  <c r="R1" i="14" s="1"/>
  <c r="S1" i="14" s="1"/>
  <c r="T1" i="14" s="1"/>
  <c r="U1" i="14" s="1"/>
  <c r="L91" i="11" l="1"/>
  <c r="L92" i="11" s="1"/>
  <c r="L55" i="11"/>
  <c r="L56" i="11" s="1"/>
  <c r="A29" i="11" l="1"/>
  <c r="I13" i="11" l="1"/>
  <c r="I14" i="11"/>
  <c r="E37" i="10"/>
  <c r="G37" i="10" s="1"/>
  <c r="H34" i="11"/>
  <c r="K13" i="9"/>
  <c r="J14" i="9" s="1"/>
  <c r="G43" i="9"/>
  <c r="H35" i="11" l="1"/>
  <c r="H39" i="11" s="1"/>
  <c r="H38" i="11" s="1"/>
  <c r="H40" i="11" s="1"/>
  <c r="J17" i="9"/>
  <c r="J16" i="9"/>
  <c r="J15" i="9"/>
  <c r="L39" i="11" l="1"/>
  <c r="I12" i="11"/>
  <c r="L38" i="11"/>
  <c r="I16" i="11"/>
  <c r="H40" i="9"/>
  <c r="H41" i="9"/>
  <c r="H42" i="9"/>
  <c r="H47" i="11" l="1"/>
  <c r="H43" i="9"/>
  <c r="H70" i="11"/>
  <c r="H71" i="11" s="1"/>
  <c r="H72" i="11" s="1"/>
  <c r="H91" i="11" s="1"/>
  <c r="H93" i="11" s="1"/>
  <c r="H48" i="11" l="1"/>
  <c r="H49" i="11" s="1"/>
  <c r="H55" i="11" s="1"/>
  <c r="H5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 Lind</author>
  </authors>
  <commentList>
    <comment ref="A1" authorId="0" shapeId="0" xr:uid="{C51F4609-F554-42AC-BD00-40049793D96E}">
      <text>
        <r>
          <rPr>
            <b/>
            <sz val="9"/>
            <color indexed="81"/>
            <rFont val="Tahoma"/>
            <family val="2"/>
          </rPr>
          <t>Instructions:</t>
        </r>
        <r>
          <rPr>
            <sz val="9"/>
            <color indexed="81"/>
            <rFont val="Tahoma"/>
            <family val="2"/>
          </rPr>
          <t xml:space="preserve">
1) Copy text from SampleSheet.csv (generated by HCT software)
2) Paste text into cell A1
3) Run Text to Columns Macro OR if macros are  disabled use the Data|Text to Columns tool in excel.  Choose commas as a delimiter.
4) Print Plate map from Plate Map tab</t>
        </r>
      </text>
    </comment>
  </commentList>
</comments>
</file>

<file path=xl/sharedStrings.xml><?xml version="1.0" encoding="utf-8"?>
<sst xmlns="http://schemas.openxmlformats.org/spreadsheetml/2006/main" count="529" uniqueCount="362">
  <si>
    <t>CareDx Pty Ltd</t>
  </si>
  <si>
    <t>20 Collie St.</t>
  </si>
  <si>
    <t xml:space="preserve"> Fremantle 6160</t>
  </si>
  <si>
    <t>Western Australia</t>
  </si>
  <si>
    <t xml:space="preserve">VERSION </t>
  </si>
  <si>
    <r>
      <t xml:space="preserve">REVISION DATE </t>
    </r>
    <r>
      <rPr>
        <sz val="8"/>
        <color theme="1"/>
        <rFont val="Calibri"/>
        <family val="2"/>
        <scheme val="minor"/>
      </rPr>
      <t>(DDMMMYY )</t>
    </r>
  </si>
  <si>
    <t xml:space="preserve">REVISION DESCRIPTION                                                                                                                    </t>
  </si>
  <si>
    <t>RUN LEVEL INFORMATION</t>
  </si>
  <si>
    <t>Investigator:</t>
  </si>
  <si>
    <t>Experiment:</t>
  </si>
  <si>
    <t>Date:</t>
  </si>
  <si>
    <t>Description:</t>
  </si>
  <si>
    <t>Sequencer:</t>
  </si>
  <si>
    <t>SAMPLE ID AND INDEX PLATE LAYOUT</t>
  </si>
  <si>
    <t>A501</t>
  </si>
  <si>
    <t>TGAACCTT</t>
  </si>
  <si>
    <t>01</t>
  </si>
  <si>
    <t>02</t>
  </si>
  <si>
    <t>03</t>
  </si>
  <si>
    <t>04</t>
  </si>
  <si>
    <t>05</t>
  </si>
  <si>
    <t>06</t>
  </si>
  <si>
    <t>A504</t>
  </si>
  <si>
    <t>TAAGACAC</t>
  </si>
  <si>
    <t>A701</t>
  </si>
  <si>
    <t>A702</t>
  </si>
  <si>
    <t>A703</t>
  </si>
  <si>
    <t>A704</t>
  </si>
  <si>
    <t>A706</t>
  </si>
  <si>
    <t>A710</t>
  </si>
  <si>
    <t>A505</t>
  </si>
  <si>
    <t>CTAATCGA</t>
  </si>
  <si>
    <t>A</t>
  </si>
  <si>
    <t>A508</t>
  </si>
  <si>
    <t>TAGACCTA</t>
  </si>
  <si>
    <t>B</t>
  </si>
  <si>
    <t>ATCACGAC</t>
  </si>
  <si>
    <t>C</t>
  </si>
  <si>
    <t>ACAGTGGT</t>
  </si>
  <si>
    <t>D</t>
  </si>
  <si>
    <t>CAGATCCA</t>
  </si>
  <si>
    <t>ACAAACGG</t>
  </si>
  <si>
    <t>AACCCCTC</t>
  </si>
  <si>
    <t>TGTGACCA</t>
  </si>
  <si>
    <t>Select</t>
  </si>
  <si>
    <t>PROTOCOL END. PROCEED TO CLEANUP STEP.</t>
  </si>
  <si>
    <t>Finish time:</t>
  </si>
  <si>
    <r>
      <t xml:space="preserve">NOTE: </t>
    </r>
    <r>
      <rPr>
        <sz val="11"/>
        <color theme="1"/>
        <rFont val="Calibri"/>
        <family val="2"/>
        <scheme val="minor"/>
      </rPr>
      <t>If proceeding immediately to cleanup, ensure Purification Beads are brought to room temperature before use.</t>
    </r>
  </si>
  <si>
    <r>
      <t xml:space="preserve">NOTE: </t>
    </r>
    <r>
      <rPr>
        <sz val="11"/>
        <color theme="1"/>
        <rFont val="Calibri"/>
        <family val="2"/>
        <scheme val="minor"/>
      </rPr>
      <t>Safe stopping point. You can leave the plate on the thermal cycler up to 48hrs at 10°C hold step, if needed.</t>
    </r>
  </si>
  <si>
    <t>ABI Veriti Thermal Cycler</t>
  </si>
  <si>
    <t>ABI GeneAmp PCR System 9700</t>
  </si>
  <si>
    <t>Ramp Rate Equivalent</t>
  </si>
  <si>
    <t>Supported Thermal Cyclers</t>
  </si>
  <si>
    <t>default</t>
  </si>
  <si>
    <t>Hold</t>
  </si>
  <si>
    <t>10°C</t>
  </si>
  <si>
    <t>2 minutes</t>
  </si>
  <si>
    <t>72°C</t>
  </si>
  <si>
    <t>60 seconds</t>
  </si>
  <si>
    <t>15 seconds</t>
  </si>
  <si>
    <t>96°C</t>
  </si>
  <si>
    <t>refer to ramp table</t>
  </si>
  <si>
    <t>30 seconds</t>
  </si>
  <si>
    <t>57°C</t>
  </si>
  <si>
    <t>5 seconds</t>
  </si>
  <si>
    <t>70°C</t>
  </si>
  <si>
    <t>3 minutes</t>
  </si>
  <si>
    <t>98°C</t>
  </si>
  <si>
    <t>Number of Cycles</t>
  </si>
  <si>
    <t>Ramp Rate</t>
  </si>
  <si>
    <t>Time</t>
  </si>
  <si>
    <t>Temperature</t>
  </si>
  <si>
    <t>#</t>
  </si>
  <si>
    <r>
      <t>Lid temperature: 100</t>
    </r>
    <r>
      <rPr>
        <sz val="11"/>
        <rFont val="Calibri"/>
        <family val="2"/>
      </rPr>
      <t>°C</t>
    </r>
  </si>
  <si>
    <r>
      <t xml:space="preserve">Reaction Volume: 40 </t>
    </r>
    <r>
      <rPr>
        <sz val="11"/>
        <color theme="1"/>
        <rFont val="Calibri"/>
        <family val="2"/>
      </rPr>
      <t>µL</t>
    </r>
  </si>
  <si>
    <t>Indexing PCR program:</t>
  </si>
  <si>
    <t>Program Name:</t>
  </si>
  <si>
    <t>Thermocycler Used:</t>
  </si>
  <si>
    <t>approximately 1 hour.</t>
  </si>
  <si>
    <t xml:space="preserve">Immediately place the plate on the thermal cycler in a post-amplification area and run the PCR cycling protocol. The PCR Cycling Protocol takes </t>
  </si>
  <si>
    <t>Immediately centrifuge plate at 1000 x g for 30 seconds.</t>
  </si>
  <si>
    <t>Apply Microseal B and immediately vortex the plate for 5 seconds to mix.</t>
  </si>
  <si>
    <t>Add 16 μl of the Master Mix to each sample well containing the index primers and DNA samples. Make sure to change tips after pipetting into each well.</t>
  </si>
  <si>
    <t>Mix the above master mix by vortexing for 5 seconds and centrifuge briefly.</t>
  </si>
  <si>
    <t>Total</t>
  </si>
  <si>
    <t>SNP Primer Pool</t>
  </si>
  <si>
    <t>PCR Enzyme</t>
  </si>
  <si>
    <t>PCR Mix</t>
  </si>
  <si>
    <t>Volume for Number of Samples Required +12% Excess (µL):</t>
  </si>
  <si>
    <t>Volume per Sample (µL)</t>
  </si>
  <si>
    <t>Reagent</t>
  </si>
  <si>
    <t>Prepare PCR master mix according to the following volumes:</t>
  </si>
  <si>
    <t>Add 16 μl of your prepared DNA to each sample well.</t>
  </si>
  <si>
    <t xml:space="preserve">Place a fresh PCR plate on ice (if using the TruSeq Index Plate Fixture, keep it on ice). </t>
  </si>
  <si>
    <t>pipetting of 16 μl into the final PCR plate.</t>
  </si>
  <si>
    <t xml:space="preserve">Ensure DNA samples to be used in the library preparation are normalized to a final concentration of 0.625 ng/μl and at a minimum volume of 18 μl to allow </t>
  </si>
  <si>
    <t>Delays of ≥ 1 hour in starting thermal cycling protocol of the PCR plate has shown to decrease Q30 scores.</t>
  </si>
  <si>
    <r>
      <t>NOTE:</t>
    </r>
    <r>
      <rPr>
        <sz val="11"/>
        <color theme="1"/>
        <rFont val="Calibri"/>
        <family val="2"/>
        <scheme val="minor"/>
      </rPr>
      <t xml:space="preserve"> Turn on the thermal cycler instrument to ensure it is at the right temperature after the PCR plate is set up and program the cycling protocol in advance. </t>
    </r>
  </si>
  <si>
    <t>LIBRARY PREPARATION PROTOCOL</t>
  </si>
  <si>
    <t>Index Plate Fixture.</t>
  </si>
  <si>
    <t>1.5 mL microcentrifuge tube,</t>
  </si>
  <si>
    <t>Microseal B seal,</t>
  </si>
  <si>
    <t>96-Well Half-Skirted Plate,</t>
  </si>
  <si>
    <t>Gather required consumables listed below:</t>
  </si>
  <si>
    <t xml:space="preserve">Thaw and keep on ice.                             </t>
  </si>
  <si>
    <t>-15°C to -25°C
BOX 2</t>
  </si>
  <si>
    <t>-15°C to -25°C
BOX 1</t>
  </si>
  <si>
    <t>Keep on ice.</t>
  </si>
  <si>
    <t>Preparation Required</t>
  </si>
  <si>
    <r>
      <t xml:space="preserve">Volume </t>
    </r>
    <r>
      <rPr>
        <b/>
        <sz val="11"/>
        <color theme="1"/>
        <rFont val="Calibri"/>
        <family val="2"/>
      </rPr>
      <t>for # of Samples Required (µL):</t>
    </r>
  </si>
  <si>
    <t>Storage Conditions</t>
  </si>
  <si>
    <t>Lot # and Expiry Date</t>
  </si>
  <si>
    <t>Gather the required reagents (volume specified in table below) and prepare according to table:</t>
  </si>
  <si>
    <t>REAGENT PREPARATION AND BATCH RECORDS</t>
  </si>
  <si>
    <t>Start time:</t>
  </si>
  <si>
    <t>Operator:</t>
  </si>
  <si>
    <t># of Samples</t>
  </si>
  <si>
    <t>Experiment ID #:</t>
  </si>
  <si>
    <t>ALLOSEQ HCT- LIBRARY PREPARATION</t>
  </si>
  <si>
    <t>PROTOCOL END. PROCEED TO SEQUENCING.</t>
  </si>
  <si>
    <t>Average (ng/µL)</t>
  </si>
  <si>
    <t>2nd read (ng/µL)</t>
  </si>
  <si>
    <r>
      <t>1st read (ng/</t>
    </r>
    <r>
      <rPr>
        <b/>
        <sz val="11"/>
        <color theme="1"/>
        <rFont val="Calibri"/>
        <family val="2"/>
      </rPr>
      <t>µ</t>
    </r>
    <r>
      <rPr>
        <b/>
        <sz val="11"/>
        <color theme="1"/>
        <rFont val="Calibri"/>
        <family val="2"/>
        <scheme val="minor"/>
      </rPr>
      <t xml:space="preserve">L) </t>
    </r>
  </si>
  <si>
    <t>Record QuBit readings in the table below.</t>
  </si>
  <si>
    <t>Insert the tubes in the QuBit Fluorometer and take readings (see QuBit protocol for further information).</t>
  </si>
  <si>
    <t>Incubate the tubes for 2 minutes at room temperature.</t>
  </si>
  <si>
    <t>Vortex all tubes for 2-3 seconds, and then pulse-spin.</t>
  </si>
  <si>
    <r>
      <t xml:space="preserve">Aliquot </t>
    </r>
    <r>
      <rPr>
        <b/>
        <sz val="11"/>
        <color theme="1"/>
        <rFont val="Calibri"/>
        <family val="2"/>
        <scheme val="minor"/>
      </rPr>
      <t>2 µL</t>
    </r>
    <r>
      <rPr>
        <sz val="11"/>
        <color theme="1"/>
        <rFont val="Calibri"/>
        <family val="2"/>
        <scheme val="minor"/>
      </rPr>
      <t xml:space="preserve"> of the library into the respective tubes.</t>
    </r>
  </si>
  <si>
    <r>
      <t xml:space="preserve">Aliquot </t>
    </r>
    <r>
      <rPr>
        <b/>
        <sz val="11"/>
        <color theme="1"/>
        <rFont val="Calibri"/>
        <family val="2"/>
        <scheme val="minor"/>
      </rPr>
      <t>10 µL</t>
    </r>
    <r>
      <rPr>
        <sz val="11"/>
        <color theme="1"/>
        <rFont val="Calibri"/>
        <family val="2"/>
        <scheme val="minor"/>
      </rPr>
      <t xml:space="preserve"> of Standard solution into each of the respective Standard tubes.</t>
    </r>
  </si>
  <si>
    <r>
      <t xml:space="preserve">Aliquot </t>
    </r>
    <r>
      <rPr>
        <b/>
        <sz val="11"/>
        <color theme="1"/>
        <rFont val="Calibri"/>
        <family val="2"/>
        <scheme val="minor"/>
      </rPr>
      <t>198 µL</t>
    </r>
    <r>
      <rPr>
        <sz val="11"/>
        <color theme="1"/>
        <rFont val="Calibri"/>
        <family val="2"/>
        <scheme val="minor"/>
      </rPr>
      <t xml:space="preserve"> of working solution into each of the Library tubes.</t>
    </r>
  </si>
  <si>
    <r>
      <t xml:space="preserve">Aliquot </t>
    </r>
    <r>
      <rPr>
        <b/>
        <sz val="11"/>
        <color theme="1"/>
        <rFont val="Calibri"/>
        <family val="2"/>
        <scheme val="minor"/>
      </rPr>
      <t>190 µL</t>
    </r>
    <r>
      <rPr>
        <sz val="11"/>
        <color theme="1"/>
        <rFont val="Calibri"/>
        <family val="2"/>
        <scheme val="minor"/>
      </rPr>
      <t xml:space="preserve"> of working solution into each of the Standard tubes.</t>
    </r>
  </si>
  <si>
    <t>Vortex working solution for 2-3 seconds, and then pulse-spin.</t>
  </si>
  <si>
    <r>
      <t xml:space="preserve">NOTE: </t>
    </r>
    <r>
      <rPr>
        <sz val="11"/>
        <color theme="1"/>
        <rFont val="Calibri"/>
        <family val="2"/>
        <scheme val="minor"/>
      </rPr>
      <t>This volume of QuBit working solution includes excess.</t>
    </r>
  </si>
  <si>
    <t>QuBit dsDNA HS dye</t>
  </si>
  <si>
    <t>QuBit dsDNA HS buffer</t>
  </si>
  <si>
    <t>Voulme (µL)</t>
  </si>
  <si>
    <t>Prepare the QuBit working solution using the following volumes:</t>
  </si>
  <si>
    <t xml:space="preserve">Set up two assay tubes for the standards and two for the library and one duplicate. </t>
  </si>
  <si>
    <t>QUANTIFICATION OF CLEANED-UP LIBRARY</t>
  </si>
  <si>
    <r>
      <t xml:space="preserve">NOTE: </t>
    </r>
    <r>
      <rPr>
        <sz val="11"/>
        <color theme="1"/>
        <rFont val="Calibri"/>
        <family val="2"/>
        <scheme val="minor"/>
      </rPr>
      <t>Safe stopping point. Cleaned up library may be stored at -15°C to -25°C for up to 1 week.</t>
    </r>
  </si>
  <si>
    <t>Keep tube on the magnet and without touching or disturbing the beads transfer 32 μl of supernatant to a new 1.5 mL Eppendorf tube</t>
  </si>
  <si>
    <t>Vortex the tube for 5 seconds on full speed, then incubate tube for 5 minutes at room temperature.</t>
  </si>
  <si>
    <t>Remove all remaining supernatant with P20 pipette.</t>
  </si>
  <si>
    <t>d)</t>
  </si>
  <si>
    <t>Using a pipette, aspirate and discard all superanatant,</t>
  </si>
  <si>
    <t>c)</t>
  </si>
  <si>
    <t>Incubate at room temperature for 30 seconds,</t>
  </si>
  <si>
    <t>b)</t>
  </si>
  <si>
    <t>Add 1 mL of 80% ethanol without disturbing the beads,</t>
  </si>
  <si>
    <t>a)</t>
  </si>
  <si>
    <t>Wash with 80% Ethanol two times:</t>
  </si>
  <si>
    <t>Vortex the tube for 5 seconds on full speed, then incubate for 5 minutes at room temperature.</t>
  </si>
  <si>
    <t>Add 100 μl of the Purification Beads to the 120 μl of pooled library.</t>
  </si>
  <si>
    <t>the bottom of the tube</t>
  </si>
  <si>
    <t xml:space="preserve">Vortex Purification Beads until complete resuspension (visually check that there is no pellet left). Briefly spin down to get the bead suspension at </t>
  </si>
  <si>
    <t>Volume to pool per Sample (µL)</t>
  </si>
  <si>
    <t># of samples</t>
  </si>
  <si>
    <t>Pool the appropriate volume of each sample defined in the table below into a single 1.5 mL Eppendorf tube, to achieve a final volume of 120 μl.</t>
  </si>
  <si>
    <t>Centrifuge the indexing PCR plate at 1000 x g for 30 seconds.</t>
  </si>
  <si>
    <t>CLEANUP PROTOCOL</t>
  </si>
  <si>
    <t>PCR-grade Water</t>
  </si>
  <si>
    <t>100% Ethanol</t>
  </si>
  <si>
    <t>Prepare fresh 80% ethanol (2 washes):</t>
  </si>
  <si>
    <t>Qubit Fluorometer.</t>
  </si>
  <si>
    <t>Qubit tubes,</t>
  </si>
  <si>
    <t>5 mL tube,</t>
  </si>
  <si>
    <t>1.5 mL microcentrifuge tubes,</t>
  </si>
  <si>
    <t>DynaMag-2 magnet,</t>
  </si>
  <si>
    <t>Bring Standards to room temperature.</t>
  </si>
  <si>
    <t>15°C to 30°C
User supplied</t>
  </si>
  <si>
    <t>Qubit dsDNA HS assay kit</t>
  </si>
  <si>
    <t>Prepare 80% ethanol, as described below.</t>
  </si>
  <si>
    <t>No preparation required.</t>
  </si>
  <si>
    <t>Bring to room temperature.</t>
  </si>
  <si>
    <t>2°C to 8°C
BOX 3</t>
  </si>
  <si>
    <t>Resuspension Buffer</t>
  </si>
  <si>
    <t>Bring to room temperature, at least 30 mins.</t>
  </si>
  <si>
    <t>Purification Beads</t>
  </si>
  <si>
    <t>Volume per Library Pool (µL)</t>
  </si>
  <si>
    <t>ALLOSEQ HCT - CLEANUP AND CONCENTRATION DETERMINATION</t>
  </si>
  <si>
    <t>PROTOCOL END.</t>
  </si>
  <si>
    <t xml:space="preserve">Proceed according to the Illumina MiSeq user’s manual to load the flow cell and reagent cartridge into the instrument to start the sequencing run. </t>
  </si>
  <si>
    <t>manufacturer’s recommendation.</t>
  </si>
  <si>
    <r>
      <rPr>
        <b/>
        <sz val="11"/>
        <color theme="1"/>
        <rFont val="Calibri"/>
        <family val="2"/>
        <scheme val="minor"/>
      </rPr>
      <t>NOTE:</t>
    </r>
    <r>
      <rPr>
        <sz val="11"/>
        <color theme="1"/>
        <rFont val="Calibri"/>
        <family val="2"/>
        <scheme val="minor"/>
      </rPr>
      <t xml:space="preserve"> Final PhiX concentration in the library is 1%.</t>
    </r>
  </si>
  <si>
    <t>Vortex both tubes, spin down briefly, and incubate at room temperature for 5 minutes.</t>
  </si>
  <si>
    <t>In a new 1.5 mL tube combine 2 μl of 10 nM PhiX and 2 μl of 0.2 N NaOH.</t>
  </si>
  <si>
    <r>
      <rPr>
        <b/>
        <sz val="11"/>
        <color theme="1"/>
        <rFont val="Calibri"/>
        <family val="2"/>
        <scheme val="minor"/>
      </rPr>
      <t>NOTE:</t>
    </r>
    <r>
      <rPr>
        <sz val="11"/>
        <color theme="1"/>
        <rFont val="Calibri"/>
        <family val="2"/>
        <scheme val="minor"/>
      </rPr>
      <t xml:space="preserve"> Make sure to use a sample sheet prepared with this workbook according to the instructions in the AlloSeq HCT Software IFU.</t>
    </r>
  </si>
  <si>
    <t>Vortex briefly and spin down.</t>
  </si>
  <si>
    <t>Vortex, spin down briefly, and incubate at room temperature for 5 minutes.</t>
  </si>
  <si>
    <t>Library Pool</t>
  </si>
  <si>
    <t>Volume (µL)</t>
  </si>
  <si>
    <t xml:space="preserve"> Pool Concentration (nM)</t>
  </si>
  <si>
    <r>
      <t>Library Pool Concentration (ng/</t>
    </r>
    <r>
      <rPr>
        <sz val="11"/>
        <color rgb="FF000000"/>
        <rFont val="Calibri"/>
        <family val="2"/>
      </rPr>
      <t>µL)</t>
    </r>
  </si>
  <si>
    <t>Value</t>
  </si>
  <si>
    <t>Information Required</t>
  </si>
  <si>
    <t>2N NaOH</t>
  </si>
  <si>
    <t>Prepare 0.2N NaOH working solution</t>
  </si>
  <si>
    <t>1.5 microcentrifuge tubes</t>
  </si>
  <si>
    <t>Thaw and prepare Illumina sequencing reagents according to manufacturer’s specifications.</t>
  </si>
  <si>
    <t>Thaw and then keep on ice.</t>
  </si>
  <si>
    <t>-15°C to -25°C
User supplied</t>
  </si>
  <si>
    <t>10 nM PhiX 
(optional)</t>
  </si>
  <si>
    <t>HT1 (with MiSeq cartridge)</t>
  </si>
  <si>
    <t>-15°C to -25°C
User prepared</t>
  </si>
  <si>
    <t>AlloSeq HCT Cleaned-up Library Pool</t>
  </si>
  <si>
    <t>Volume per Pool (µL)</t>
  </si>
  <si>
    <t xml:space="preserve"> </t>
  </si>
  <si>
    <t>Flow Cell ID #:</t>
  </si>
  <si>
    <r>
      <t xml:space="preserve">ALLOSEQ HCT - DILUTE AND DENATURE FOR </t>
    </r>
    <r>
      <rPr>
        <b/>
        <u/>
        <sz val="14"/>
        <rFont val="Calibri"/>
        <family val="2"/>
        <scheme val="minor"/>
      </rPr>
      <t>MISEQ</t>
    </r>
  </si>
  <si>
    <t>AlloSeq HCT</t>
  </si>
  <si>
    <t>07</t>
  </si>
  <si>
    <t>08</t>
  </si>
  <si>
    <t>09</t>
  </si>
  <si>
    <t>10</t>
  </si>
  <si>
    <t>11</t>
  </si>
  <si>
    <t>12</t>
  </si>
  <si>
    <t>E</t>
  </si>
  <si>
    <t>F</t>
  </si>
  <si>
    <t>G</t>
  </si>
  <si>
    <t>H</t>
  </si>
  <si>
    <t>A502</t>
  </si>
  <si>
    <t>TGCTAAGT</t>
  </si>
  <si>
    <t>A503</t>
  </si>
  <si>
    <t>TGTTCTCT</t>
  </si>
  <si>
    <t>A506</t>
  </si>
  <si>
    <t>CTAGAACA</t>
  </si>
  <si>
    <t>A507</t>
  </si>
  <si>
    <t>TAAGTTCC</t>
  </si>
  <si>
    <t>A705</t>
  </si>
  <si>
    <t>A707</t>
  </si>
  <si>
    <t>A708</t>
  </si>
  <si>
    <t>A709</t>
  </si>
  <si>
    <t>A712</t>
  </si>
  <si>
    <t>A711</t>
  </si>
  <si>
    <t>ACCCAGCA</t>
  </si>
  <si>
    <t>CCCAACCT</t>
  </si>
  <si>
    <t>CACCACAC</t>
  </si>
  <si>
    <t>GAAACCCA</t>
  </si>
  <si>
    <t>AGGGTCAA</t>
  </si>
  <si>
    <t>AGGAGTGG</t>
  </si>
  <si>
    <t>Volume of stock sample (uL)</t>
  </si>
  <si>
    <t>Volume of PCR-grade H2O (uL)</t>
  </si>
  <si>
    <r>
      <rPr>
        <b/>
        <sz val="11"/>
        <color theme="4"/>
        <rFont val="Calibri"/>
        <family val="2"/>
        <scheme val="minor"/>
      </rPr>
      <t>Enter</t>
    </r>
    <r>
      <rPr>
        <sz val="11"/>
        <color theme="1"/>
        <rFont val="Calibri"/>
        <family val="2"/>
        <scheme val="minor"/>
      </rPr>
      <t xml:space="preserve"> Sample_ID</t>
    </r>
  </si>
  <si>
    <r>
      <rPr>
        <b/>
        <sz val="11"/>
        <color theme="4"/>
        <rFont val="Calibri"/>
        <family val="2"/>
        <scheme val="minor"/>
      </rPr>
      <t>Enter</t>
    </r>
    <r>
      <rPr>
        <sz val="11"/>
        <color theme="1"/>
        <rFont val="Calibri"/>
        <family val="2"/>
        <scheme val="minor"/>
      </rPr>
      <t xml:space="preserve"> stock conc (ng/uL)</t>
    </r>
  </si>
  <si>
    <t>PREPARING SAMPLES FOR ONE-STEP MULTIPLEX PCR AMPLIFICATION</t>
  </si>
  <si>
    <t>Use this section to perform calculations to input 10ng DNA for each sample into the PCR amplification.</t>
  </si>
  <si>
    <t>pM</t>
  </si>
  <si>
    <t>nM</t>
  </si>
  <si>
    <t>Library Pool (ul)</t>
  </si>
  <si>
    <t>0.2 N NaOH(ul)</t>
  </si>
  <si>
    <t>Dilute the Library Pool to:</t>
  </si>
  <si>
    <t>Dilute Final library to:</t>
  </si>
  <si>
    <t>Denatured Library (ul)</t>
  </si>
  <si>
    <t>HT1</t>
  </si>
  <si>
    <t>DENATURE &amp; DILUTE FINAL LIBRARY (WITHOUT PHIX)</t>
  </si>
  <si>
    <t>Calculation</t>
  </si>
  <si>
    <t>Concentration (ng/ul)</t>
  </si>
  <si>
    <t>Concentration (nM)</t>
  </si>
  <si>
    <t>Input (ng)</t>
  </si>
  <si>
    <t xml:space="preserve">Load 600 μl of the final library to the Illumina MiSeq sequencing cartridge previously thawed and prepared according to </t>
  </si>
  <si>
    <t>DENATURE &amp; DILUTE FINAL LIBRARY (WITH PHIX)</t>
  </si>
  <si>
    <t>PhiX-10nM (ul)</t>
  </si>
  <si>
    <t>Dilute PhiX library to 20pM</t>
  </si>
  <si>
    <t>Denatured 5nM PhiX library (ul)</t>
  </si>
  <si>
    <t>Diluted 20pM PhiX library</t>
  </si>
  <si>
    <t>Product Code</t>
  </si>
  <si>
    <t>2.0 Library_Prep Lookup</t>
  </si>
  <si>
    <t>Select index set on 1.0 Sample_Prep tab.</t>
  </si>
  <si>
    <t>i7_IndexNames</t>
  </si>
  <si>
    <t>i7_IndexSequences</t>
  </si>
  <si>
    <t>i5_IndexNames</t>
  </si>
  <si>
    <t>i5_IndexSequences</t>
  </si>
  <si>
    <t>96 Test Kit</t>
  </si>
  <si>
    <t>Indexes: A501, A502, A503, A504, A505, A506, A507, A508, A701, A702, A703, A704, A705, A706, A707, A708, A709, A710, A711, A712</t>
  </si>
  <si>
    <r>
      <t>(1)</t>
    </r>
    <r>
      <rPr>
        <sz val="12"/>
        <color theme="1"/>
        <rFont val="Calibri"/>
        <family val="2"/>
        <scheme val="minor"/>
      </rPr>
      <t xml:space="preserve">  </t>
    </r>
    <r>
      <rPr>
        <b/>
        <sz val="12"/>
        <color theme="4"/>
        <rFont val="Calibri"/>
        <family val="2"/>
        <scheme val="minor"/>
      </rPr>
      <t>Enter</t>
    </r>
    <r>
      <rPr>
        <sz val="12"/>
        <color theme="1"/>
        <rFont val="Calibri"/>
        <family val="2"/>
        <scheme val="minor"/>
      </rPr>
      <t xml:space="preserve"> the Sample_ID in column B or I</t>
    </r>
    <r>
      <rPr>
        <b/>
        <sz val="12"/>
        <color theme="1"/>
        <rFont val="Calibri"/>
        <family val="2"/>
        <scheme val="minor"/>
      </rPr>
      <t>.</t>
    </r>
  </si>
  <si>
    <r>
      <t>(2)</t>
    </r>
    <r>
      <rPr>
        <sz val="12"/>
        <color theme="1"/>
        <rFont val="Calibri"/>
        <family val="2"/>
        <scheme val="minor"/>
      </rPr>
      <t xml:space="preserve">  </t>
    </r>
    <r>
      <rPr>
        <b/>
        <sz val="12"/>
        <color theme="4"/>
        <rFont val="Calibri"/>
        <family val="2"/>
        <scheme val="minor"/>
      </rPr>
      <t>Enter</t>
    </r>
    <r>
      <rPr>
        <sz val="12"/>
        <color theme="1"/>
        <rFont val="Calibri"/>
        <family val="2"/>
        <scheme val="minor"/>
      </rPr>
      <t xml:space="preserve"> the stock concentration in ng/uL (determined by Qubit High-Sensitivity assay or equivalent) for each sample in column C or J</t>
    </r>
    <r>
      <rPr>
        <b/>
        <sz val="12"/>
        <color theme="1"/>
        <rFont val="Calibri"/>
        <family val="2"/>
        <scheme val="minor"/>
      </rPr>
      <t>.</t>
    </r>
  </si>
  <si>
    <t>HCT Index Plate</t>
  </si>
  <si>
    <t>Test Kit</t>
  </si>
  <si>
    <t>ABI SimpliAmp</t>
  </si>
  <si>
    <t>0.7°C/sec</t>
  </si>
  <si>
    <t>Eppendorf Nexus</t>
  </si>
  <si>
    <t>0.4°C/sec</t>
  </si>
  <si>
    <t>Add 65 µL of the AlloSeq HCT Resuspension Buffer.</t>
  </si>
  <si>
    <t>Vortex the tube for 5 seconds on full speed and incubate tube for 5 minutes at room temperature</t>
  </si>
  <si>
    <t>Ensure AlloSeq HCT Purification Beads are thoroughly resuspended (see step 3). Add 50 µL of the beads to the 60 µL library supernatant.</t>
  </si>
  <si>
    <t>Vortex the tube for 5 seconds on full speed and incubate for 5 minutes at room temperature.</t>
  </si>
  <si>
    <t>Keep the tube on the magnet and remove all supernatant with a P200 pipette. Use a P20 pipette to remove any remaining supernatant, if necessary.</t>
  </si>
  <si>
    <r>
      <t xml:space="preserve">Keep the tube on the magnet and, without touching or disturbing the beads, </t>
    </r>
    <r>
      <rPr>
        <b/>
        <sz val="11"/>
        <color theme="1"/>
        <rFont val="Calibri"/>
        <family val="2"/>
        <scheme val="minor"/>
      </rPr>
      <t>transfer</t>
    </r>
    <r>
      <rPr>
        <sz val="11"/>
        <color theme="1"/>
        <rFont val="Calibri"/>
        <family val="2"/>
        <scheme val="minor"/>
      </rPr>
      <t xml:space="preserve"> 60 µL of supernatant to a </t>
    </r>
    <r>
      <rPr>
        <b/>
        <sz val="11"/>
        <color theme="1"/>
        <rFont val="Calibri"/>
        <family val="2"/>
        <scheme val="minor"/>
      </rPr>
      <t>new</t>
    </r>
    <r>
      <rPr>
        <sz val="11"/>
        <color theme="1"/>
        <rFont val="Calibri"/>
        <family val="2"/>
        <scheme val="minor"/>
      </rPr>
      <t xml:space="preserve"> 1.5 mL Eppendorf tube.</t>
    </r>
  </si>
  <si>
    <t>Standard 1 read</t>
  </si>
  <si>
    <t>Standard 2 read</t>
  </si>
  <si>
    <t>ALLOSEQ HCT - TAPESTATION VISUALISATION</t>
  </si>
  <si>
    <r>
      <t xml:space="preserve">Volume </t>
    </r>
    <r>
      <rPr>
        <b/>
        <sz val="11"/>
        <color theme="1"/>
        <rFont val="Calibri"/>
        <family val="2"/>
      </rPr>
      <t>for # of Pools Required (µL):</t>
    </r>
  </si>
  <si>
    <t>High Sensitivity D1000 Ladder</t>
  </si>
  <si>
    <t>2°C to 8°C
User supplied</t>
  </si>
  <si>
    <t>High Sensitivity D1000 Sample Buffer</t>
  </si>
  <si>
    <t>High Sensitivity D1000 ScreenTape,</t>
  </si>
  <si>
    <t>TapeStation Optical tube strips (8x Strip),</t>
  </si>
  <si>
    <t>TapeStation Optical tube strip caps (8x Strip)</t>
  </si>
  <si>
    <t>SIZE DISTRIBUTION VISUALISATION OF CLEANED LIBRARY</t>
  </si>
  <si>
    <t>Add 2 µL of High Sensitivity D1000 Ladder into a reference well.</t>
  </si>
  <si>
    <r>
      <t xml:space="preserve">Add 2 </t>
    </r>
    <r>
      <rPr>
        <sz val="11"/>
        <color theme="1"/>
        <rFont val="Calibri"/>
        <family val="2"/>
      </rPr>
      <t>µ</t>
    </r>
    <r>
      <rPr>
        <sz val="11"/>
        <color theme="1"/>
        <rFont val="Calibri"/>
        <family val="2"/>
        <scheme val="minor"/>
      </rPr>
      <t>L of cleaned library to a well on the strip.</t>
    </r>
  </si>
  <si>
    <t>Add 2 µL of High Sensitivity D1000 sample buffer to the cleaned library and ladder well.</t>
  </si>
  <si>
    <t>Seal all tubes with caps.</t>
  </si>
  <si>
    <t>Vortex all tubes thoroughly using IKA vortex at 2000 rpm for 1 minute.</t>
  </si>
  <si>
    <t>Centrifuge briefly to ensure that all samples are at the bottom of the tubes.</t>
  </si>
  <si>
    <t>Once the run is complete, start TapeStation Analysis Software to view results.</t>
  </si>
  <si>
    <t>Record results in a table below:</t>
  </si>
  <si>
    <t>Pool #</t>
  </si>
  <si>
    <t>Tube #</t>
  </si>
  <si>
    <t>Cleaned Library ID</t>
  </si>
  <si>
    <t>Peak  Fragment Size (bp)</t>
  </si>
  <si>
    <t>PROTOCOL END. PROCEED TO SEQUENCING</t>
  </si>
  <si>
    <t>Workbook</t>
  </si>
  <si>
    <t>Briefly vortex and quick spin PCR Mix, SNP Primer Pool and the Indices before use. Do not vortex the PCR Enzyme.</t>
  </si>
  <si>
    <t>Vortex and spin all reagents before use.</t>
  </si>
  <si>
    <t>Uncap and load sample tubes into the TapeStation instrument.</t>
  </si>
  <si>
    <t>Select the required tubes on the TapeStation Controller Software and run the samples.</t>
  </si>
  <si>
    <t>Briefky vortex and spin all reagents before use.</t>
  </si>
  <si>
    <t>Vortex briefly and spin down. Store on Ice</t>
  </si>
  <si>
    <t xml:space="preserve">Add 8 ul of premixed i7 and i5 dual index mixtures from the 96 indices plate to the fresh PCR plate on ice using a single P10-P20 or multichannel P10-P20 pipette. Ensure the bottom of the well is touched and aspirate entire volume. Confirm with visual check. </t>
  </si>
  <si>
    <t>Min 588</t>
  </si>
  <si>
    <t>Note: Ensure sufficient volume is available. If not, reclean of library required.</t>
  </si>
  <si>
    <t>In a new 1.5 mL tube combine 1.33nM library pool and 0.2 N NaOH.</t>
  </si>
  <si>
    <t>Number of pools:</t>
  </si>
  <si>
    <t>Sample Plate:</t>
  </si>
  <si>
    <r>
      <t>(4)</t>
    </r>
    <r>
      <rPr>
        <sz val="12"/>
        <color theme="1"/>
        <rFont val="Calibri"/>
        <family val="2"/>
        <scheme val="minor"/>
      </rPr>
      <t xml:space="preserve">  The required </t>
    </r>
    <r>
      <rPr>
        <b/>
        <sz val="12"/>
        <color theme="9"/>
        <rFont val="Calibri"/>
        <family val="2"/>
        <scheme val="minor"/>
      </rPr>
      <t>volume of stock sample in uL</t>
    </r>
    <r>
      <rPr>
        <sz val="12"/>
        <color theme="1"/>
        <rFont val="Calibri"/>
        <family val="2"/>
        <scheme val="minor"/>
      </rPr>
      <t xml:space="preserve"> will be automatically calculated in column F or M</t>
    </r>
    <r>
      <rPr>
        <b/>
        <sz val="12"/>
        <color theme="1"/>
        <rFont val="Calibri"/>
        <family val="2"/>
        <scheme val="minor"/>
      </rPr>
      <t>.</t>
    </r>
  </si>
  <si>
    <r>
      <t>(5)</t>
    </r>
    <r>
      <rPr>
        <sz val="12"/>
        <color theme="1"/>
        <rFont val="Calibri"/>
        <family val="2"/>
        <scheme val="minor"/>
      </rPr>
      <t xml:space="preserve">  The required </t>
    </r>
    <r>
      <rPr>
        <b/>
        <sz val="12"/>
        <color theme="9"/>
        <rFont val="Calibri"/>
        <family val="2"/>
        <scheme val="minor"/>
      </rPr>
      <t>volume of PCR-grade water in uL</t>
    </r>
    <r>
      <rPr>
        <sz val="12"/>
        <color theme="1"/>
        <rFont val="Calibri"/>
        <family val="2"/>
        <scheme val="minor"/>
      </rPr>
      <t xml:space="preserve"> will be automatically calculated in column G or N</t>
    </r>
    <r>
      <rPr>
        <b/>
        <sz val="12"/>
        <color theme="1"/>
        <rFont val="Calibri"/>
        <family val="2"/>
        <scheme val="minor"/>
      </rPr>
      <t>.</t>
    </r>
  </si>
  <si>
    <r>
      <t xml:space="preserve">(6)  </t>
    </r>
    <r>
      <rPr>
        <sz val="12"/>
        <color theme="1"/>
        <rFont val="Calibri"/>
        <family val="2"/>
        <scheme val="minor"/>
      </rPr>
      <t>In a clean tube, combine the appropriate volumes of stock sample and PCR-grade water. Mix well and store on ice while assembling the amplification reaction.</t>
    </r>
  </si>
  <si>
    <t>Final DNA Concentration (in ng/ul)*</t>
  </si>
  <si>
    <r>
      <rPr>
        <b/>
        <sz val="11"/>
        <color theme="5"/>
        <rFont val="Calibri"/>
        <family val="2"/>
        <scheme val="minor"/>
      </rPr>
      <t>*</t>
    </r>
    <r>
      <rPr>
        <sz val="11"/>
        <color theme="1"/>
        <rFont val="Calibri"/>
        <family val="2"/>
        <scheme val="minor"/>
      </rPr>
      <t xml:space="preserve"> This </t>
    </r>
    <r>
      <rPr>
        <b/>
        <sz val="11"/>
        <color theme="5"/>
        <rFont val="Calibri"/>
        <family val="2"/>
        <scheme val="minor"/>
      </rPr>
      <t>value</t>
    </r>
    <r>
      <rPr>
        <sz val="11"/>
        <color theme="1"/>
        <rFont val="Calibri"/>
        <family val="2"/>
        <scheme val="minor"/>
      </rPr>
      <t xml:space="preserve"> remains constant</t>
    </r>
  </si>
  <si>
    <t>[Paste Sample Sheet here]</t>
  </si>
  <si>
    <t>Recommended Final DNA Volume Needed (ul)*</t>
  </si>
  <si>
    <t xml:space="preserve">Recommended Final DNA Volume Needed (ul)* </t>
  </si>
  <si>
    <t>IFU100-1</t>
  </si>
  <si>
    <t>ASHCT.1(96)-IVD</t>
  </si>
  <si>
    <t>Cipalstraat 3</t>
  </si>
  <si>
    <t xml:space="preserve">Belgium </t>
  </si>
  <si>
    <t>Qarad BV,</t>
  </si>
  <si>
    <t>2440 Geel</t>
  </si>
  <si>
    <t>Keep the tube on the magnet and remove all supernatant with a P200 pipette.</t>
  </si>
  <si>
    <t>Keep the tube open and air dry the the tube for 5- 10 minutes (or until no EtOH remains) at room temperature, to allow residual ethanol to evaporate.</t>
  </si>
  <si>
    <t>Add 35 µL of Resuspension Buffer to each tube to elute target fragments.</t>
  </si>
  <si>
    <t xml:space="preserve">Confirm correct index plate orientation with A1 well being the top left. Pierce foil for desired index combination using a pipette tip. Ensure a different pipette tip is used per well pierced. When piercing the well ensure not to distrub the index solution. </t>
  </si>
  <si>
    <r>
      <t>(3)</t>
    </r>
    <r>
      <rPr>
        <sz val="12"/>
        <color theme="1"/>
        <rFont val="Calibri"/>
        <family val="2"/>
        <scheme val="minor"/>
      </rPr>
      <t xml:space="preserve">  The total recommended volume to be prepared in uL is set at 100uL for stock concentration greater than 10ng/uL in column E and L</t>
    </r>
  </si>
  <si>
    <t>Briefly spin down, then place the tube on DynaMag-2 magnet and allow beads to pellet for 5 minutes</t>
  </si>
  <si>
    <t>Briefly spin down, then place the tube on the magnet and allow beads to pellet for 5 minutes</t>
  </si>
  <si>
    <t>Briefly spin down, then place the tube on the magnet and allow beads to pellet for 5 minutes.</t>
  </si>
  <si>
    <t>Repeat steps a) through c) for a total of 2 washes."</t>
  </si>
  <si>
    <t># Samples:</t>
  </si>
  <si>
    <r>
      <rPr>
        <b/>
        <sz val="11"/>
        <color theme="1"/>
        <rFont val="Calibri"/>
        <family val="2"/>
        <scheme val="minor"/>
      </rPr>
      <t xml:space="preserve">NOTE: </t>
    </r>
    <r>
      <rPr>
        <sz val="11"/>
        <color theme="1"/>
        <rFont val="Calibri"/>
        <family val="2"/>
        <scheme val="minor"/>
      </rPr>
      <t>GREEN fields are to be completed by operator during set up.</t>
    </r>
  </si>
  <si>
    <r>
      <rPr>
        <b/>
        <sz val="11"/>
        <color theme="1"/>
        <rFont val="Calibri"/>
        <family val="2"/>
        <scheme val="minor"/>
      </rPr>
      <t>NOTE</t>
    </r>
    <r>
      <rPr>
        <sz val="11"/>
        <color theme="1"/>
        <rFont val="Calibri"/>
        <family val="2"/>
        <scheme val="minor"/>
      </rPr>
      <t>: ORANGE fields must be selected from drop down before printing.</t>
    </r>
  </si>
  <si>
    <r>
      <rPr>
        <b/>
        <sz val="11"/>
        <color theme="1"/>
        <rFont val="Calibri"/>
        <family val="2"/>
        <scheme val="minor"/>
      </rPr>
      <t xml:space="preserve">NOTE: </t>
    </r>
    <r>
      <rPr>
        <sz val="11"/>
        <color theme="1"/>
        <rFont val="Calibri"/>
        <family val="2"/>
        <scheme val="minor"/>
      </rPr>
      <t>YELLOW fields must be completed before printing.</t>
    </r>
  </si>
  <si>
    <t>18 Nov 22</t>
  </si>
  <si>
    <t>Version Number: 3.0</t>
  </si>
  <si>
    <t>12 Oct 23</t>
  </si>
  <si>
    <t>Issue Date: October 2023</t>
  </si>
  <si>
    <t xml:space="preserve"> © 2023 CareDx, Inc. All service marks or trademarks are owned or licensed by CareDx, Inc. or its affiliates. 
All rights reserved.</t>
  </si>
  <si>
    <t>Workbook update for consistency with AlloSeq HCT Software v2.2.</t>
  </si>
  <si>
    <r>
      <rPr>
        <b/>
        <sz val="10"/>
        <color theme="1"/>
        <rFont val="Calibri"/>
        <family val="2"/>
        <scheme val="minor"/>
      </rPr>
      <t>Plate Map Tab</t>
    </r>
    <r>
      <rPr>
        <sz val="10"/>
        <color theme="1"/>
        <rFont val="Calibri"/>
        <family val="2"/>
        <scheme val="minor"/>
      </rPr>
      <t>: Updated all relevant formulas in the Plate layout table to remove additional zeros eg. =IFNA(INDEX('Sample Sheet'!$A$1:$J$116,MATCH("A01",'Sample Sheet'!$D$1:$D$116,0),1),"") changed to =IFNA(INDEX('Sample Sheet'!$A$1:$J$116,MATCH("A1",'Sample Sheet'!$D$1:$D$116,0),1),"")</t>
    </r>
  </si>
  <si>
    <t xml:space="preserve">First version of the AlloSeq HCT 96 Workbook – CE IVD. Refer to CR-2021-035.
</t>
  </si>
  <si>
    <t>10 May 22</t>
  </si>
  <si>
    <r>
      <rPr>
        <b/>
        <sz val="10"/>
        <color theme="1"/>
        <rFont val="Calibri"/>
        <family val="2"/>
        <scheme val="minor"/>
      </rPr>
      <t xml:space="preserve">Cover Page Tab: </t>
    </r>
    <r>
      <rPr>
        <sz val="10"/>
        <color theme="1"/>
        <rFont val="Calibri"/>
        <family val="2"/>
        <scheme val="minor"/>
      </rPr>
      <t xml:space="preserve">Updated version # and Issue Date, Revision date and Revision Description.
</t>
    </r>
    <r>
      <rPr>
        <b/>
        <sz val="10"/>
        <color theme="1"/>
        <rFont val="Calibri"/>
        <family val="2"/>
        <scheme val="minor"/>
      </rPr>
      <t>Sample Sheet Tab:</t>
    </r>
    <r>
      <rPr>
        <sz val="10"/>
        <color theme="1"/>
        <rFont val="Calibri"/>
        <family val="2"/>
        <scheme val="minor"/>
      </rPr>
      <t xml:space="preserve"> Updated the instruction box connected to cell A1. Removed v2 from step 4.
</t>
    </r>
    <r>
      <rPr>
        <b/>
        <sz val="10"/>
        <color theme="1"/>
        <rFont val="Calibri"/>
        <family val="2"/>
        <scheme val="minor"/>
      </rPr>
      <t xml:space="preserve">Plate Map Tab: </t>
    </r>
    <r>
      <rPr>
        <sz val="10"/>
        <color theme="1"/>
        <rFont val="Calibri"/>
        <family val="2"/>
        <scheme val="minor"/>
      </rPr>
      <t xml:space="preserve">Updated all relevant formulas in the Plate layout table to remove additional zeros eg. 
=IFNA(INDEX('Sample Sheet'!$A$1:$J$116,MATCH("A01",'Sample Sheet'!$D$1:$D$116,0),1),"") changed to =IFNA(INDEX('Sample Sheet'!$A$1:$J$116,MATCH("A1",'Sample Sheet'!$D$1:$D$116,0),1),"")
Calculations Tab:  In step 3, for stock concentrations &gt;10ng/µL, changed the volume prepared from “400µL” to “100µL”
</t>
    </r>
    <r>
      <rPr>
        <b/>
        <sz val="10"/>
        <color theme="1"/>
        <rFont val="Calibri"/>
        <family val="2"/>
        <scheme val="minor"/>
      </rPr>
      <t>Lib Prep Tab:</t>
    </r>
    <r>
      <rPr>
        <sz val="10"/>
        <color theme="1"/>
        <rFont val="Calibri"/>
        <family val="2"/>
        <scheme val="minor"/>
      </rPr>
      <t xml:space="preserve"> Unlocked cells F6-F8 and G14-G18. 
</t>
    </r>
    <r>
      <rPr>
        <b/>
        <sz val="10"/>
        <color theme="1"/>
        <rFont val="Calibri"/>
        <family val="2"/>
        <scheme val="minor"/>
      </rPr>
      <t>Cleanup and Qubit Tab:</t>
    </r>
    <r>
      <rPr>
        <sz val="10"/>
        <color theme="1"/>
        <rFont val="Calibri"/>
        <family val="2"/>
        <scheme val="minor"/>
      </rPr>
      <t xml:space="preserve"> Unlocked cells F4-F6 and G12-G16. 
Added instruction to steps 6, 10, 14 and 21 to briefly spin down the tube content prior to placing on the magnet.
</t>
    </r>
    <r>
      <rPr>
        <b/>
        <sz val="10"/>
        <color theme="1"/>
        <rFont val="Calibri"/>
        <family val="2"/>
        <scheme val="minor"/>
      </rPr>
      <t xml:space="preserve">Tapestation Tab: </t>
    </r>
    <r>
      <rPr>
        <sz val="10"/>
        <color theme="1"/>
        <rFont val="Calibri"/>
        <family val="2"/>
        <scheme val="minor"/>
      </rPr>
      <t xml:space="preserve">Unlocked cells F5-F7 and G13 &amp; G14
</t>
    </r>
    <r>
      <rPr>
        <b/>
        <sz val="10"/>
        <color theme="1"/>
        <rFont val="Calibri"/>
        <family val="2"/>
        <scheme val="minor"/>
      </rPr>
      <t>Sequencing Tab:</t>
    </r>
    <r>
      <rPr>
        <sz val="10"/>
        <color theme="1"/>
        <rFont val="Calibri"/>
        <family val="2"/>
        <scheme val="minor"/>
      </rPr>
      <t xml:space="preserve"> Unlocked cells F3-F6 and G12-G17
</t>
    </r>
    <r>
      <rPr>
        <b/>
        <sz val="10"/>
        <color theme="1"/>
        <rFont val="Calibri"/>
        <family val="2"/>
        <scheme val="minor"/>
      </rPr>
      <t>Workbook Verification Tab:</t>
    </r>
    <r>
      <rPr>
        <sz val="10"/>
        <color theme="1"/>
        <rFont val="Calibri"/>
        <family val="2"/>
        <scheme val="minor"/>
      </rPr>
      <t xml:space="preserve"> Corrected Errors, included missing formula, included section for verification of the Index Layouts Tab and updated to reflect changes listed above where relevant.
Updated Plate Map tab to include a count of the number of samples based on the sample sheet tab. Added the generic colour coding key for Fremantle workbooks. Updated formatting of cells F3 and F5 of the Lib Prep tab. Workbook verification tab updated to reflect this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</si>
</sst>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yyyy\-mm\-dd;@"/>
    <numFmt numFmtId="166" formatCode="0.000"/>
    <numFmt numFmtId="167" formatCode="0.0000"/>
  </numFmts>
  <fonts count="36" x14ac:knownFonts="1">
    <font>
      <sz val="11"/>
      <color theme="1"/>
      <name val="Calibri"/>
      <family val="2"/>
      <scheme val="minor"/>
    </font>
    <font>
      <b/>
      <sz val="11"/>
      <color theme="1"/>
      <name val="Calibri"/>
      <family val="2"/>
      <scheme val="minor"/>
    </font>
    <font>
      <b/>
      <sz val="14"/>
      <name val="Calibri"/>
      <family val="2"/>
      <scheme val="minor"/>
    </font>
    <font>
      <sz val="11"/>
      <name val="Calibri"/>
      <family val="2"/>
      <scheme val="minor"/>
    </font>
    <font>
      <sz val="11"/>
      <color theme="1"/>
      <name val="Calibri"/>
      <family val="2"/>
    </font>
    <font>
      <b/>
      <sz val="14"/>
      <color theme="1"/>
      <name val="Calibri"/>
      <family val="2"/>
      <scheme val="minor"/>
    </font>
    <font>
      <sz val="14"/>
      <color theme="1"/>
      <name val="Calibri"/>
      <family val="2"/>
      <scheme val="minor"/>
    </font>
    <font>
      <b/>
      <sz val="26"/>
      <color rgb="FFC00000"/>
      <name val="Calibri"/>
      <family val="2"/>
      <scheme val="minor"/>
    </font>
    <font>
      <sz val="18"/>
      <color theme="1"/>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11"/>
      <name val="Calibri"/>
      <family val="2"/>
    </font>
    <font>
      <sz val="11"/>
      <color rgb="FF000000"/>
      <name val="Calibri"/>
      <family val="2"/>
      <scheme val="minor"/>
    </font>
    <font>
      <b/>
      <sz val="11"/>
      <color rgb="FF000000"/>
      <name val="Calibri"/>
      <family val="2"/>
      <scheme val="minor"/>
    </font>
    <font>
      <b/>
      <sz val="11"/>
      <color theme="1"/>
      <name val="Calibri"/>
      <family val="2"/>
    </font>
    <font>
      <sz val="11"/>
      <color rgb="FF000000"/>
      <name val="Calibri"/>
      <family val="2"/>
    </font>
    <font>
      <b/>
      <u/>
      <sz val="14"/>
      <name val="Calibri"/>
      <family val="2"/>
      <scheme val="minor"/>
    </font>
    <font>
      <b/>
      <sz val="11"/>
      <color theme="9"/>
      <name val="Calibri"/>
      <family val="2"/>
      <scheme val="minor"/>
    </font>
    <font>
      <b/>
      <sz val="11"/>
      <color theme="4"/>
      <name val="Calibri"/>
      <family val="2"/>
      <scheme val="minor"/>
    </font>
    <font>
      <b/>
      <sz val="11"/>
      <color rgb="FF3F3F3F"/>
      <name val="Calibri"/>
      <family val="2"/>
      <scheme val="minor"/>
    </font>
    <font>
      <i/>
      <sz val="11"/>
      <color theme="1"/>
      <name val="Calibri"/>
      <family val="2"/>
      <scheme val="minor"/>
    </font>
    <font>
      <sz val="11"/>
      <color theme="1"/>
      <name val="Calibri"/>
      <family val="2"/>
      <scheme val="minor"/>
    </font>
    <font>
      <sz val="12"/>
      <color theme="1"/>
      <name val="Calibri"/>
      <family val="2"/>
      <scheme val="minor"/>
    </font>
    <font>
      <b/>
      <sz val="12"/>
      <color theme="4"/>
      <name val="Calibri"/>
      <family val="2"/>
      <scheme val="minor"/>
    </font>
    <font>
      <b/>
      <sz val="12"/>
      <color theme="9"/>
      <name val="Calibri"/>
      <family val="2"/>
      <scheme val="minor"/>
    </font>
    <font>
      <sz val="16"/>
      <color theme="1"/>
      <name val="Calibri"/>
      <family val="2"/>
      <scheme val="minor"/>
    </font>
    <font>
      <sz val="16"/>
      <name val="Calibri"/>
      <family val="2"/>
      <scheme val="minor"/>
    </font>
    <font>
      <sz val="11"/>
      <color theme="0" tint="-0.34998626667073579"/>
      <name val="Calibri"/>
      <family val="2"/>
      <scheme val="minor"/>
    </font>
    <font>
      <sz val="11"/>
      <name val="Times New Roman"/>
      <family val="1"/>
    </font>
    <font>
      <sz val="11"/>
      <color rgb="FFFF0000"/>
      <name val="Times New Roman"/>
      <family val="1"/>
    </font>
    <font>
      <b/>
      <sz val="11"/>
      <color theme="5"/>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2F2F2"/>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22" fillId="9" borderId="29" applyNumberFormat="0" applyAlignment="0" applyProtection="0"/>
    <xf numFmtId="9" fontId="24" fillId="0" borderId="0" applyFont="0" applyFill="0" applyBorder="0" applyAlignment="0" applyProtection="0"/>
  </cellStyleXfs>
  <cellXfs count="315">
    <xf numFmtId="0" fontId="0" fillId="0" borderId="0" xfId="0"/>
    <xf numFmtId="0" fontId="0" fillId="3" borderId="0" xfId="0" applyFill="1"/>
    <xf numFmtId="0" fontId="0" fillId="0" borderId="0" xfId="0"/>
    <xf numFmtId="0" fontId="1" fillId="3" borderId="0" xfId="0" applyFont="1" applyFill="1" applyAlignment="1">
      <alignment vertical="top" wrapText="1"/>
    </xf>
    <xf numFmtId="0" fontId="0" fillId="3" borderId="0" xfId="0" applyFill="1" applyAlignment="1">
      <alignment vertical="top"/>
    </xf>
    <xf numFmtId="0" fontId="0" fillId="3" borderId="0" xfId="0" applyFill="1" applyAlignment="1">
      <alignment horizontal="left"/>
    </xf>
    <xf numFmtId="0" fontId="0" fillId="3" borderId="0" xfId="0" applyFill="1" applyAlignment="1">
      <alignment horizontal="center"/>
    </xf>
    <xf numFmtId="164" fontId="0" fillId="3" borderId="0" xfId="0" applyNumberFormat="1" applyFill="1" applyAlignment="1">
      <alignment horizontal="center"/>
    </xf>
    <xf numFmtId="0" fontId="3" fillId="3" borderId="0" xfId="0" applyFont="1" applyFill="1" applyProtection="1"/>
    <xf numFmtId="0" fontId="1" fillId="3" borderId="0" xfId="0" applyFont="1" applyFill="1" applyAlignment="1" applyProtection="1">
      <alignment vertical="center"/>
    </xf>
    <xf numFmtId="0" fontId="0" fillId="3" borderId="0" xfId="0" applyFill="1" applyProtection="1"/>
    <xf numFmtId="0" fontId="0" fillId="3" borderId="0" xfId="0" applyFill="1" applyAlignment="1" applyProtection="1">
      <alignment vertical="top"/>
    </xf>
    <xf numFmtId="0" fontId="0" fillId="3" borderId="0" xfId="0" applyFill="1" applyAlignment="1" applyProtection="1">
      <alignment vertical="center"/>
    </xf>
    <xf numFmtId="0" fontId="1" fillId="3" borderId="0" xfId="0" applyFont="1" applyFill="1" applyAlignment="1" applyProtection="1">
      <alignment horizontal="left" vertical="center"/>
    </xf>
    <xf numFmtId="0" fontId="0" fillId="3" borderId="0" xfId="0" applyFill="1" applyAlignment="1" applyProtection="1">
      <alignment horizontal="left"/>
    </xf>
    <xf numFmtId="0" fontId="0" fillId="3" borderId="1" xfId="0" applyFill="1" applyBorder="1" applyAlignment="1" applyProtection="1">
      <alignment horizontal="center" vertical="center" wrapText="1"/>
    </xf>
    <xf numFmtId="49" fontId="0" fillId="3" borderId="0" xfId="0" applyNumberFormat="1" applyFill="1" applyAlignment="1">
      <alignment horizontal="center"/>
    </xf>
    <xf numFmtId="0" fontId="0" fillId="3" borderId="0" xfId="0" applyFill="1" applyAlignment="1">
      <alignment horizontal="left" wrapText="1"/>
    </xf>
    <xf numFmtId="164" fontId="7" fillId="3" borderId="0" xfId="0" applyNumberFormat="1" applyFont="1" applyFill="1" applyAlignment="1">
      <alignment horizontal="left"/>
    </xf>
    <xf numFmtId="164" fontId="8" fillId="3" borderId="0" xfId="0" applyNumberFormat="1" applyFont="1" applyFill="1" applyAlignment="1">
      <alignment horizontal="left"/>
    </xf>
    <xf numFmtId="164" fontId="0" fillId="3" borderId="0" xfId="0" applyNumberFormat="1" applyFill="1" applyAlignment="1">
      <alignment horizontal="left"/>
    </xf>
    <xf numFmtId="49" fontId="0" fillId="3" borderId="0" xfId="0" applyNumberFormat="1" applyFill="1" applyAlignment="1">
      <alignment horizontal="left"/>
    </xf>
    <xf numFmtId="164" fontId="1" fillId="4"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49" fontId="10" fillId="3" borderId="1" xfId="0" applyNumberFormat="1" applyFont="1" applyFill="1" applyBorder="1" applyAlignment="1">
      <alignment horizontal="center" vertical="top"/>
    </xf>
    <xf numFmtId="0" fontId="10" fillId="3" borderId="1" xfId="0" applyFont="1" applyFill="1" applyBorder="1" applyAlignment="1">
      <alignment horizontal="left" vertical="top" wrapText="1"/>
    </xf>
    <xf numFmtId="0" fontId="0" fillId="0" borderId="1" xfId="0" quotePrefix="1" applyBorder="1" applyAlignment="1">
      <alignment horizontal="center"/>
    </xf>
    <xf numFmtId="0" fontId="0" fillId="3" borderId="1" xfId="0" applyFill="1" applyBorder="1" applyAlignment="1" applyProtection="1">
      <alignment horizontal="center" vertical="center"/>
    </xf>
    <xf numFmtId="0" fontId="1" fillId="4" borderId="1" xfId="0" applyFont="1" applyFill="1" applyBorder="1" applyAlignment="1">
      <alignment horizontal="center"/>
    </xf>
    <xf numFmtId="0" fontId="0" fillId="0" borderId="1" xfId="0" applyBorder="1" applyAlignment="1">
      <alignment horizontal="center"/>
    </xf>
    <xf numFmtId="0" fontId="0" fillId="8" borderId="1" xfId="0" applyFill="1" applyBorder="1" applyProtection="1">
      <protection locked="0"/>
    </xf>
    <xf numFmtId="0" fontId="0" fillId="0" borderId="0" xfId="0" applyProtection="1"/>
    <xf numFmtId="0" fontId="0" fillId="6" borderId="1" xfId="0" applyFill="1" applyBorder="1" applyProtection="1"/>
    <xf numFmtId="0" fontId="3" fillId="3" borderId="0" xfId="0" applyFont="1" applyFill="1" applyAlignment="1" applyProtection="1">
      <alignment vertical="center"/>
    </xf>
    <xf numFmtId="0" fontId="15" fillId="3" borderId="0" xfId="0" applyFont="1" applyFill="1" applyAlignment="1" applyProtection="1">
      <alignment vertical="center"/>
    </xf>
    <xf numFmtId="0" fontId="1" fillId="3" borderId="0" xfId="0" applyFont="1" applyFill="1" applyAlignment="1" applyProtection="1">
      <alignment vertical="center" wrapText="1"/>
    </xf>
    <xf numFmtId="0" fontId="1" fillId="4" borderId="1" xfId="0" applyFont="1" applyFill="1" applyBorder="1" applyAlignment="1" applyProtection="1">
      <alignment horizontal="left" vertical="center" wrapText="1"/>
    </xf>
    <xf numFmtId="49" fontId="1" fillId="4" borderId="1"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center" vertical="center" wrapText="1"/>
    </xf>
    <xf numFmtId="0" fontId="0" fillId="3" borderId="0" xfId="0" applyFill="1" applyAlignment="1" applyProtection="1">
      <alignment horizontal="center" vertical="center"/>
    </xf>
    <xf numFmtId="0" fontId="0" fillId="3" borderId="0" xfId="0" quotePrefix="1" applyFill="1" applyAlignment="1" applyProtection="1">
      <alignment horizontal="center" vertical="center"/>
    </xf>
    <xf numFmtId="0" fontId="0" fillId="3" borderId="0" xfId="0" applyFill="1" applyAlignment="1" applyProtection="1">
      <alignment horizontal="center" vertical="center" wrapText="1"/>
    </xf>
    <xf numFmtId="0" fontId="1" fillId="4" borderId="1" xfId="0" applyFont="1" applyFill="1" applyBorder="1" applyAlignment="1" applyProtection="1">
      <alignment horizontal="center" vertical="center" wrapText="1"/>
    </xf>
    <xf numFmtId="2" fontId="22" fillId="9" borderId="29" xfId="1" applyNumberFormat="1" applyAlignment="1" applyProtection="1">
      <alignment horizontal="center"/>
    </xf>
    <xf numFmtId="0" fontId="0" fillId="0" borderId="0" xfId="0" applyFill="1" applyBorder="1" applyProtection="1"/>
    <xf numFmtId="0" fontId="23" fillId="0" borderId="0" xfId="0" applyFont="1" applyFill="1" applyBorder="1" applyProtection="1"/>
    <xf numFmtId="0" fontId="23" fillId="3" borderId="9" xfId="0" applyFont="1" applyFill="1" applyBorder="1" applyProtection="1"/>
    <xf numFmtId="0" fontId="23" fillId="3" borderId="0" xfId="0" applyFont="1" applyFill="1" applyBorder="1" applyProtection="1"/>
    <xf numFmtId="2" fontId="0" fillId="3" borderId="0" xfId="0" applyNumberFormat="1" applyFill="1" applyProtection="1"/>
    <xf numFmtId="1" fontId="0" fillId="3" borderId="0" xfId="0" applyNumberFormat="1" applyFill="1" applyProtection="1"/>
    <xf numFmtId="2" fontId="0" fillId="4" borderId="4" xfId="0" applyNumberFormat="1" applyFill="1" applyBorder="1" applyAlignment="1" applyProtection="1">
      <alignment horizontal="center"/>
    </xf>
    <xf numFmtId="0" fontId="23" fillId="3" borderId="9" xfId="0" quotePrefix="1" applyFont="1" applyFill="1" applyBorder="1" applyProtection="1"/>
    <xf numFmtId="0" fontId="1" fillId="4" borderId="5" xfId="0" applyFont="1" applyFill="1" applyBorder="1" applyAlignment="1" applyProtection="1"/>
    <xf numFmtId="0" fontId="0" fillId="3" borderId="0" xfId="0" applyFill="1" applyBorder="1" applyProtection="1"/>
    <xf numFmtId="164" fontId="0" fillId="0" borderId="1" xfId="0" applyNumberFormat="1" applyFill="1" applyBorder="1" applyAlignment="1" applyProtection="1">
      <alignment horizontal="center"/>
    </xf>
    <xf numFmtId="2" fontId="0" fillId="0" borderId="1" xfId="0" applyNumberFormat="1" applyFill="1" applyBorder="1" applyAlignment="1" applyProtection="1">
      <alignment horizontal="center"/>
    </xf>
    <xf numFmtId="164" fontId="0" fillId="0" borderId="1" xfId="0" applyNumberFormat="1" applyFill="1" applyBorder="1" applyAlignment="1" applyProtection="1">
      <alignment horizontal="center" vertical="center"/>
    </xf>
    <xf numFmtId="0" fontId="0" fillId="3" borderId="0" xfId="0" quotePrefix="1" applyFill="1" applyProtection="1"/>
    <xf numFmtId="0" fontId="0" fillId="3" borderId="6" xfId="0" applyFill="1" applyBorder="1" applyAlignment="1" applyProtection="1">
      <alignment vertical="center" wrapText="1"/>
    </xf>
    <xf numFmtId="2" fontId="0" fillId="0" borderId="1" xfId="0" applyNumberFormat="1" applyFill="1" applyBorder="1" applyAlignment="1" applyProtection="1">
      <alignment horizontal="center" vertical="center"/>
    </xf>
    <xf numFmtId="164" fontId="0" fillId="4" borderId="1" xfId="0" applyNumberFormat="1" applyFill="1" applyBorder="1" applyAlignment="1" applyProtection="1">
      <alignment horizontal="center"/>
    </xf>
    <xf numFmtId="0" fontId="0" fillId="3" borderId="0" xfId="0" applyFill="1" applyAlignment="1" applyProtection="1">
      <alignment horizontal="center"/>
    </xf>
    <xf numFmtId="10" fontId="0" fillId="3" borderId="0" xfId="2" applyNumberFormat="1" applyFont="1" applyFill="1" applyProtection="1"/>
    <xf numFmtId="167" fontId="0" fillId="3" borderId="0" xfId="0" applyNumberFormat="1" applyFill="1" applyProtection="1"/>
    <xf numFmtId="0" fontId="22" fillId="9" borderId="29" xfId="1" applyAlignment="1" applyProtection="1">
      <alignment horizontal="center"/>
    </xf>
    <xf numFmtId="167" fontId="0" fillId="0" borderId="1" xfId="0" applyNumberFormat="1" applyFill="1" applyBorder="1" applyAlignment="1" applyProtection="1">
      <alignment horizontal="center"/>
    </xf>
    <xf numFmtId="166" fontId="0" fillId="0" borderId="1" xfId="0" applyNumberFormat="1" applyFill="1" applyBorder="1" applyAlignment="1" applyProtection="1">
      <alignment horizontal="center" vertical="center"/>
    </xf>
    <xf numFmtId="166" fontId="0" fillId="3" borderId="0" xfId="0" applyNumberFormat="1" applyFill="1" applyProtection="1"/>
    <xf numFmtId="164" fontId="0" fillId="3" borderId="0" xfId="0" applyNumberFormat="1" applyFill="1" applyAlignment="1" applyProtection="1">
      <alignment horizontal="center"/>
    </xf>
    <xf numFmtId="11" fontId="0" fillId="3" borderId="0" xfId="0" applyNumberFormat="1" applyFill="1" applyProtection="1"/>
    <xf numFmtId="1" fontId="0" fillId="3" borderId="1" xfId="0" applyNumberFormat="1" applyFill="1" applyBorder="1" applyAlignment="1" applyProtection="1">
      <alignment horizontal="center"/>
    </xf>
    <xf numFmtId="49" fontId="0" fillId="3" borderId="0" xfId="0" applyNumberFormat="1" applyFill="1" applyAlignment="1" applyProtection="1">
      <alignment horizontal="center" vertical="center" wrapText="1"/>
    </xf>
    <xf numFmtId="0" fontId="1" fillId="3" borderId="0" xfId="0" applyFont="1" applyFill="1" applyProtection="1"/>
    <xf numFmtId="0" fontId="0" fillId="3" borderId="0" xfId="0" applyFill="1" applyAlignment="1" applyProtection="1">
      <alignment horizontal="left" vertical="top"/>
    </xf>
    <xf numFmtId="0" fontId="0" fillId="3" borderId="0" xfId="0" applyFill="1" applyAlignment="1" applyProtection="1">
      <alignment horizontal="left" vertical="center"/>
    </xf>
    <xf numFmtId="0" fontId="0" fillId="3" borderId="0" xfId="0" applyFill="1" applyAlignment="1" applyProtection="1">
      <alignment vertical="center" wrapText="1"/>
    </xf>
    <xf numFmtId="0" fontId="1" fillId="0" borderId="0" xfId="0" applyFont="1" applyAlignment="1" applyProtection="1">
      <alignment horizontal="center" vertical="center" wrapText="1"/>
    </xf>
    <xf numFmtId="0" fontId="0" fillId="6" borderId="1" xfId="0" applyFill="1" applyBorder="1" applyAlignment="1" applyProtection="1">
      <alignment vertical="center" wrapText="1"/>
    </xf>
    <xf numFmtId="0" fontId="0" fillId="0" borderId="0" xfId="0" applyAlignment="1" applyProtection="1">
      <alignment vertical="center" wrapText="1"/>
    </xf>
    <xf numFmtId="0" fontId="0" fillId="3" borderId="0" xfId="0" applyFill="1" applyAlignment="1" applyProtection="1">
      <alignment wrapText="1"/>
    </xf>
    <xf numFmtId="0" fontId="0" fillId="3" borderId="1" xfId="0" applyFill="1" applyBorder="1" applyAlignment="1" applyProtection="1">
      <alignment horizontal="center"/>
    </xf>
    <xf numFmtId="0" fontId="1" fillId="4" borderId="1" xfId="0" applyFont="1" applyFill="1" applyBorder="1" applyAlignment="1" applyProtection="1">
      <alignment horizontal="center" vertical="center"/>
    </xf>
    <xf numFmtId="0" fontId="0" fillId="0" borderId="0" xfId="0" applyAlignment="1" applyProtection="1">
      <alignment horizontal="center"/>
    </xf>
    <xf numFmtId="0" fontId="1" fillId="3" borderId="4" xfId="0" applyFont="1" applyFill="1" applyBorder="1" applyProtection="1"/>
    <xf numFmtId="0" fontId="0" fillId="3" borderId="5" xfId="0" applyFill="1" applyBorder="1" applyProtection="1"/>
    <xf numFmtId="166" fontId="3" fillId="6" borderId="4" xfId="0" applyNumberFormat="1" applyFont="1" applyFill="1" applyBorder="1" applyAlignment="1" applyProtection="1">
      <alignment horizontal="center"/>
    </xf>
    <xf numFmtId="0" fontId="0" fillId="0" borderId="0" xfId="0" applyFill="1" applyBorder="1" applyAlignment="1" applyProtection="1">
      <alignment vertical="center" wrapText="1"/>
    </xf>
    <xf numFmtId="1" fontId="0" fillId="0" borderId="0" xfId="0" applyNumberFormat="1" applyProtection="1"/>
    <xf numFmtId="0" fontId="0" fillId="0" borderId="0" xfId="0" applyFill="1" applyBorder="1" applyAlignment="1" applyProtection="1">
      <alignment horizontal="center" vertical="center" wrapText="1"/>
    </xf>
    <xf numFmtId="0" fontId="0" fillId="4" borderId="1" xfId="0" applyFill="1" applyBorder="1" applyAlignment="1" applyProtection="1">
      <alignment horizontal="center"/>
    </xf>
    <xf numFmtId="0" fontId="3" fillId="3" borderId="0" xfId="0" applyFont="1" applyFill="1" applyAlignment="1" applyProtection="1">
      <alignment horizontal="left"/>
    </xf>
    <xf numFmtId="0" fontId="16" fillId="4" borderId="22" xfId="0" applyFont="1" applyFill="1" applyBorder="1" applyAlignment="1" applyProtection="1">
      <alignment horizontal="center" vertical="center"/>
    </xf>
    <xf numFmtId="0" fontId="1" fillId="4" borderId="21" xfId="0" applyFont="1" applyFill="1" applyBorder="1" applyAlignment="1" applyProtection="1">
      <alignment horizontal="center" wrapText="1"/>
    </xf>
    <xf numFmtId="0" fontId="1" fillId="4" borderId="27" xfId="0" applyFont="1" applyFill="1" applyBorder="1" applyAlignment="1" applyProtection="1">
      <alignment horizontal="center" vertical="center"/>
    </xf>
    <xf numFmtId="0" fontId="15" fillId="3" borderId="24" xfId="0" applyFont="1" applyFill="1" applyBorder="1" applyAlignment="1" applyProtection="1">
      <alignment horizontal="center" vertical="center"/>
    </xf>
    <xf numFmtId="49" fontId="4" fillId="3" borderId="8" xfId="0" applyNumberFormat="1" applyFont="1" applyFill="1" applyBorder="1" applyAlignment="1" applyProtection="1">
      <alignment horizontal="center"/>
    </xf>
    <xf numFmtId="0" fontId="0" fillId="3" borderId="8" xfId="0" applyFill="1" applyBorder="1" applyAlignment="1" applyProtection="1">
      <alignment horizontal="center"/>
    </xf>
    <xf numFmtId="0" fontId="0" fillId="3" borderId="26" xfId="0" applyFill="1" applyBorder="1" applyAlignment="1" applyProtection="1">
      <alignment horizontal="center" vertical="center"/>
    </xf>
    <xf numFmtId="0" fontId="15" fillId="3" borderId="22" xfId="0" applyFont="1" applyFill="1" applyBorder="1" applyAlignment="1" applyProtection="1">
      <alignment horizontal="center" vertical="center"/>
    </xf>
    <xf numFmtId="49" fontId="4" fillId="3" borderId="21" xfId="0" applyNumberFormat="1" applyFont="1" applyFill="1" applyBorder="1" applyAlignment="1" applyProtection="1">
      <alignment horizontal="center"/>
    </xf>
    <xf numFmtId="0" fontId="0" fillId="3" borderId="21" xfId="0" applyFill="1" applyBorder="1" applyAlignment="1" applyProtection="1">
      <alignment horizontal="center"/>
    </xf>
    <xf numFmtId="0" fontId="15" fillId="3" borderId="25" xfId="0" applyFont="1" applyFill="1" applyBorder="1" applyAlignment="1" applyProtection="1">
      <alignment horizontal="center" vertical="center"/>
    </xf>
    <xf numFmtId="49" fontId="4" fillId="3" borderId="1" xfId="0" applyNumberFormat="1" applyFont="1" applyFill="1" applyBorder="1" applyAlignment="1" applyProtection="1">
      <alignment horizontal="center"/>
    </xf>
    <xf numFmtId="0" fontId="15" fillId="7" borderId="24" xfId="0" applyFont="1" applyFill="1" applyBorder="1" applyAlignment="1" applyProtection="1">
      <alignment horizontal="center" vertical="center"/>
    </xf>
    <xf numFmtId="49" fontId="4" fillId="7" borderId="8" xfId="0" applyNumberFormat="1" applyFont="1" applyFill="1" applyBorder="1" applyAlignment="1" applyProtection="1">
      <alignment horizontal="center"/>
    </xf>
    <xf numFmtId="0" fontId="0" fillId="7" borderId="8" xfId="0" applyFill="1" applyBorder="1" applyAlignment="1" applyProtection="1">
      <alignment horizontal="center"/>
    </xf>
    <xf numFmtId="0" fontId="15" fillId="7" borderId="18" xfId="0" applyFont="1" applyFill="1" applyBorder="1" applyAlignment="1" applyProtection="1">
      <alignment horizontal="center" vertical="center"/>
    </xf>
    <xf numFmtId="49" fontId="4" fillId="7" borderId="17" xfId="0" applyNumberFormat="1" applyFont="1" applyFill="1" applyBorder="1" applyAlignment="1" applyProtection="1">
      <alignment horizontal="center"/>
    </xf>
    <xf numFmtId="0" fontId="0" fillId="7" borderId="17" xfId="0" applyFill="1" applyBorder="1" applyAlignment="1" applyProtection="1">
      <alignment horizontal="center"/>
    </xf>
    <xf numFmtId="0" fontId="0" fillId="3" borderId="20" xfId="0" applyFill="1" applyBorder="1" applyAlignment="1" applyProtection="1">
      <alignment horizontal="center"/>
    </xf>
    <xf numFmtId="0" fontId="15" fillId="3" borderId="18" xfId="0" applyFont="1" applyFill="1" applyBorder="1" applyAlignment="1" applyProtection="1">
      <alignment horizontal="center" vertical="center"/>
    </xf>
    <xf numFmtId="49" fontId="4" fillId="3" borderId="17" xfId="0" applyNumberFormat="1" applyFont="1" applyFill="1" applyBorder="1" applyAlignment="1" applyProtection="1">
      <alignment horizontal="center"/>
    </xf>
    <xf numFmtId="0" fontId="0" fillId="3" borderId="17" xfId="0" applyFill="1" applyBorder="1" applyAlignment="1" applyProtection="1">
      <alignment horizontal="center"/>
    </xf>
    <xf numFmtId="0" fontId="15" fillId="3" borderId="16" xfId="0" applyFont="1" applyFill="1" applyBorder="1" applyAlignment="1" applyProtection="1">
      <alignment horizontal="center" vertical="center"/>
    </xf>
    <xf numFmtId="49" fontId="4" fillId="3" borderId="15" xfId="0" applyNumberFormat="1" applyFont="1" applyFill="1" applyBorder="1" applyAlignment="1" applyProtection="1">
      <alignment horizontal="center"/>
    </xf>
    <xf numFmtId="0" fontId="0" fillId="3" borderId="15" xfId="0" applyFill="1" applyBorder="1" applyAlignment="1" applyProtection="1">
      <alignment horizontal="center"/>
    </xf>
    <xf numFmtId="0" fontId="0" fillId="3" borderId="14" xfId="0" applyFill="1" applyBorder="1" applyAlignment="1" applyProtection="1">
      <alignment horizontal="center" vertical="center"/>
    </xf>
    <xf numFmtId="0" fontId="15" fillId="3" borderId="0" xfId="0" applyFont="1" applyFill="1" applyAlignment="1" applyProtection="1">
      <alignment horizontal="center" vertical="center"/>
    </xf>
    <xf numFmtId="49" fontId="4" fillId="3" borderId="0" xfId="0" applyNumberFormat="1" applyFont="1" applyFill="1" applyAlignment="1" applyProtection="1">
      <alignment horizontal="center"/>
    </xf>
    <xf numFmtId="0" fontId="16" fillId="4" borderId="13" xfId="0" applyFont="1" applyFill="1" applyBorder="1" applyAlignment="1" applyProtection="1">
      <alignment horizontal="center" vertical="center"/>
    </xf>
    <xf numFmtId="0" fontId="1" fillId="4" borderId="12" xfId="0" applyFont="1" applyFill="1" applyBorder="1" applyAlignment="1" applyProtection="1">
      <alignment horizontal="center" wrapText="1"/>
    </xf>
    <xf numFmtId="0" fontId="15" fillId="3" borderId="11" xfId="0" applyFont="1" applyFill="1" applyBorder="1" applyAlignment="1" applyProtection="1">
      <alignment horizontal="center" vertical="top"/>
    </xf>
    <xf numFmtId="9" fontId="4" fillId="3" borderId="10" xfId="0" applyNumberFormat="1" applyFont="1" applyFill="1" applyBorder="1" applyAlignment="1" applyProtection="1">
      <alignment horizontal="center"/>
    </xf>
    <xf numFmtId="0" fontId="0" fillId="3" borderId="30" xfId="0" applyFill="1" applyBorder="1" applyAlignment="1" applyProtection="1">
      <alignment horizontal="center" vertical="top"/>
    </xf>
    <xf numFmtId="9" fontId="0" fillId="3" borderId="31" xfId="0" applyNumberFormat="1" applyFill="1" applyBorder="1" applyAlignment="1" applyProtection="1">
      <alignment horizontal="center"/>
    </xf>
    <xf numFmtId="0" fontId="0" fillId="3" borderId="32" xfId="0" applyFill="1" applyBorder="1" applyAlignment="1" applyProtection="1">
      <alignment horizontal="center" vertical="top"/>
    </xf>
    <xf numFmtId="9" fontId="0" fillId="3" borderId="33" xfId="0" applyNumberFormat="1" applyFill="1" applyBorder="1" applyAlignment="1" applyProtection="1">
      <alignment horizontal="center"/>
    </xf>
    <xf numFmtId="0" fontId="0" fillId="3" borderId="34" xfId="0" applyFill="1" applyBorder="1" applyAlignment="1" applyProtection="1">
      <alignment horizontal="center" vertical="top"/>
    </xf>
    <xf numFmtId="9" fontId="0" fillId="3" borderId="35" xfId="0" applyNumberFormat="1" applyFill="1" applyBorder="1" applyAlignment="1" applyProtection="1">
      <alignment horizontal="center"/>
    </xf>
    <xf numFmtId="0" fontId="0" fillId="3" borderId="0" xfId="0" applyFill="1" applyAlignment="1" applyProtection="1">
      <alignment horizontal="center" vertical="top"/>
    </xf>
    <xf numFmtId="9" fontId="0" fillId="3" borderId="0" xfId="0" applyNumberFormat="1" applyFill="1" applyAlignment="1" applyProtection="1">
      <alignment horizontal="center"/>
    </xf>
    <xf numFmtId="0" fontId="15" fillId="3" borderId="0" xfId="0" applyFont="1" applyFill="1" applyProtection="1"/>
    <xf numFmtId="0" fontId="0" fillId="6" borderId="8" xfId="0" applyFill="1" applyBorder="1" applyProtection="1"/>
    <xf numFmtId="0" fontId="0" fillId="3" borderId="0" xfId="0" applyFill="1" applyAlignment="1" applyProtection="1">
      <alignment horizontal="right"/>
    </xf>
    <xf numFmtId="0" fontId="0" fillId="6" borderId="7" xfId="0" applyFill="1" applyBorder="1" applyProtection="1"/>
    <xf numFmtId="0" fontId="0" fillId="3" borderId="6" xfId="0" applyFill="1" applyBorder="1" applyAlignment="1" applyProtection="1">
      <alignment horizontal="center" vertical="center" wrapText="1"/>
    </xf>
    <xf numFmtId="0" fontId="0" fillId="3" borderId="1" xfId="0" applyFill="1" applyBorder="1" applyProtection="1"/>
    <xf numFmtId="164" fontId="28" fillId="3" borderId="0" xfId="0" applyNumberFormat="1" applyFont="1" applyFill="1" applyAlignment="1">
      <alignment horizontal="left"/>
    </xf>
    <xf numFmtId="164" fontId="29" fillId="3" borderId="0" xfId="0" applyNumberFormat="1" applyFont="1" applyFill="1" applyAlignment="1">
      <alignment horizontal="left"/>
    </xf>
    <xf numFmtId="1" fontId="0" fillId="8" borderId="1" xfId="0" applyNumberFormat="1" applyFill="1" applyBorder="1" applyAlignment="1" applyProtection="1">
      <alignment horizontal="center"/>
      <protection locked="0"/>
    </xf>
    <xf numFmtId="0" fontId="1" fillId="3" borderId="0" xfId="0" applyFont="1" applyFill="1" applyAlignment="1" applyProtection="1">
      <alignment horizontal="left"/>
    </xf>
    <xf numFmtId="0" fontId="30" fillId="0" borderId="0" xfId="0" applyFont="1" applyProtection="1"/>
    <xf numFmtId="0" fontId="0" fillId="0" borderId="36" xfId="0" applyBorder="1" applyAlignment="1" applyProtection="1">
      <alignment horizontal="center" vertical="center" wrapText="1"/>
    </xf>
    <xf numFmtId="14" fontId="0" fillId="0" borderId="0" xfId="0" applyNumberFormat="1"/>
    <xf numFmtId="164" fontId="28" fillId="0" borderId="0" xfId="0" applyNumberFormat="1" applyFont="1" applyFill="1" applyAlignment="1">
      <alignment horizontal="left"/>
    </xf>
    <xf numFmtId="49" fontId="0" fillId="0" borderId="0" xfId="0" applyNumberFormat="1" applyFill="1" applyAlignment="1">
      <alignment horizontal="center"/>
    </xf>
    <xf numFmtId="0" fontId="1" fillId="3" borderId="4" xfId="0" applyFont="1" applyFill="1" applyBorder="1" applyProtection="1"/>
    <xf numFmtId="0" fontId="0" fillId="3" borderId="5" xfId="0" applyFill="1" applyBorder="1" applyProtection="1"/>
    <xf numFmtId="0" fontId="16" fillId="4" borderId="4" xfId="0" applyFont="1" applyFill="1" applyBorder="1" applyAlignment="1" applyProtection="1">
      <alignment vertical="center"/>
    </xf>
    <xf numFmtId="0" fontId="15" fillId="3" borderId="4" xfId="0" applyFont="1" applyFill="1" applyBorder="1" applyAlignment="1" applyProtection="1">
      <alignment vertical="center"/>
    </xf>
    <xf numFmtId="0" fontId="15" fillId="3" borderId="6" xfId="0" applyFont="1" applyFill="1" applyBorder="1" applyAlignment="1" applyProtection="1">
      <alignment vertical="center"/>
    </xf>
    <xf numFmtId="0" fontId="0" fillId="0" borderId="6" xfId="0" applyBorder="1" applyProtection="1"/>
    <xf numFmtId="0" fontId="0" fillId="0" borderId="5" xfId="0" applyBorder="1" applyAlignment="1" applyProtection="1">
      <alignment vertical="center"/>
    </xf>
    <xf numFmtId="0" fontId="11" fillId="0" borderId="0" xfId="0" applyFont="1" applyProtection="1"/>
    <xf numFmtId="0" fontId="25" fillId="0" borderId="0" xfId="0" applyFont="1" applyProtection="1"/>
    <xf numFmtId="0" fontId="1" fillId="0" borderId="0" xfId="0" applyFont="1" applyProtection="1"/>
    <xf numFmtId="0" fontId="0" fillId="0" borderId="1" xfId="0" applyBorder="1" applyAlignment="1" applyProtection="1">
      <alignment horizontal="center" vertical="center" wrapText="1"/>
    </xf>
    <xf numFmtId="0" fontId="33"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0" fillId="0" borderId="0" xfId="0" applyAlignment="1" applyProtection="1">
      <alignment wrapText="1"/>
    </xf>
    <xf numFmtId="0" fontId="0" fillId="8" borderId="1" xfId="0" applyFill="1" applyBorder="1" applyAlignment="1" applyProtection="1">
      <alignment horizontal="center"/>
    </xf>
    <xf numFmtId="164" fontId="31" fillId="0" borderId="1" xfId="0" applyNumberFormat="1" applyFont="1" applyBorder="1" applyAlignment="1" applyProtection="1">
      <alignment horizontal="center"/>
    </xf>
    <xf numFmtId="164" fontId="32" fillId="0" borderId="0" xfId="0" applyNumberFormat="1" applyFont="1" applyProtection="1"/>
    <xf numFmtId="0" fontId="1" fillId="0" borderId="0" xfId="0" applyFont="1"/>
    <xf numFmtId="0" fontId="2" fillId="10" borderId="36" xfId="0" applyFont="1" applyFill="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vertical="center" wrapText="1"/>
    </xf>
    <xf numFmtId="0" fontId="0" fillId="0" borderId="0" xfId="0" applyAlignment="1">
      <alignment wrapText="1"/>
    </xf>
    <xf numFmtId="164" fontId="10" fillId="3" borderId="0" xfId="0" applyNumberFormat="1" applyFont="1" applyFill="1" applyBorder="1" applyAlignment="1">
      <alignment horizontal="center" vertical="top"/>
    </xf>
    <xf numFmtId="49" fontId="10" fillId="3" borderId="0" xfId="0" applyNumberFormat="1" applyFont="1" applyFill="1" applyBorder="1" applyAlignment="1">
      <alignment horizontal="center" vertical="top"/>
    </xf>
    <xf numFmtId="0" fontId="10" fillId="3" borderId="0" xfId="0" applyFont="1" applyFill="1" applyBorder="1" applyAlignment="1">
      <alignment horizontal="left" vertical="top" wrapText="1"/>
    </xf>
    <xf numFmtId="164" fontId="0" fillId="3" borderId="0" xfId="0" applyNumberFormat="1" applyFill="1" applyAlignment="1">
      <alignment wrapText="1"/>
    </xf>
    <xf numFmtId="0" fontId="0" fillId="0" borderId="0" xfId="0"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0" xfId="0"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0" fillId="6" borderId="1" xfId="0" applyFill="1" applyBorder="1" applyAlignment="1" applyProtection="1">
      <alignment horizontal="center"/>
      <protection locked="0"/>
    </xf>
    <xf numFmtId="0" fontId="0" fillId="6" borderId="1" xfId="0" applyFill="1" applyBorder="1" applyAlignment="1" applyProtection="1">
      <alignment vertical="center"/>
      <protection locked="0"/>
    </xf>
    <xf numFmtId="0" fontId="0" fillId="6"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wrapText="1"/>
      <protection locked="0"/>
    </xf>
    <xf numFmtId="0" fontId="6" fillId="0" borderId="0" xfId="0" applyFont="1" applyFill="1" applyAlignment="1" applyProtection="1">
      <alignment vertical="center"/>
    </xf>
    <xf numFmtId="0" fontId="6" fillId="0" borderId="0" xfId="0" applyFont="1" applyFill="1" applyAlignment="1" applyProtection="1"/>
    <xf numFmtId="0" fontId="1" fillId="3" borderId="0" xfId="0" applyFont="1" applyFill="1" applyAlignment="1">
      <alignment horizontal="left"/>
    </xf>
    <xf numFmtId="1" fontId="1" fillId="0"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xf>
    <xf numFmtId="1" fontId="0" fillId="0" borderId="1" xfId="0" applyNumberFormat="1" applyFill="1" applyBorder="1" applyAlignment="1" applyProtection="1">
      <alignment horizontal="center" vertical="center"/>
    </xf>
    <xf numFmtId="0" fontId="0" fillId="6" borderId="1" xfId="0" applyFill="1" applyBorder="1" applyProtection="1">
      <protection locked="0"/>
    </xf>
    <xf numFmtId="164" fontId="10" fillId="3" borderId="0" xfId="0" applyNumberFormat="1" applyFont="1" applyFill="1" applyAlignment="1">
      <alignment horizontal="center" wrapText="1"/>
    </xf>
    <xf numFmtId="49" fontId="1" fillId="4" borderId="4"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15" fontId="10" fillId="3" borderId="4" xfId="0" applyNumberFormat="1" applyFont="1" applyFill="1" applyBorder="1" applyAlignment="1">
      <alignment horizontal="center" vertical="top"/>
    </xf>
    <xf numFmtId="49" fontId="10" fillId="3" borderId="6" xfId="0" applyNumberFormat="1" applyFont="1" applyFill="1" applyBorder="1" applyAlignment="1">
      <alignment horizontal="center" vertical="top"/>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2" fillId="2" borderId="0" xfId="0" applyFont="1" applyFill="1" applyAlignment="1" applyProtection="1">
      <alignment horizontal="center"/>
    </xf>
    <xf numFmtId="0" fontId="0" fillId="2" borderId="0" xfId="0" applyFill="1" applyAlignment="1" applyProtection="1">
      <alignment horizontal="center"/>
    </xf>
    <xf numFmtId="0" fontId="0" fillId="3" borderId="1" xfId="0" applyFill="1" applyBorder="1" applyAlignment="1" applyProtection="1">
      <alignment horizontal="center"/>
    </xf>
    <xf numFmtId="165" fontId="0" fillId="3" borderId="1" xfId="0" applyNumberFormat="1" applyFill="1" applyBorder="1" applyAlignment="1" applyProtection="1">
      <alignment horizontal="center"/>
    </xf>
    <xf numFmtId="0" fontId="5" fillId="2" borderId="0" xfId="0" applyFont="1" applyFill="1" applyAlignment="1" applyProtection="1">
      <alignment horizontal="center" vertical="center"/>
    </xf>
    <xf numFmtId="0" fontId="6" fillId="2" borderId="0" xfId="0" applyFont="1" applyFill="1" applyAlignment="1" applyProtection="1">
      <alignment horizontal="center"/>
    </xf>
    <xf numFmtId="0" fontId="0" fillId="8" borderId="1" xfId="0" applyFont="1" applyFill="1" applyBorder="1" applyAlignment="1" applyProtection="1">
      <alignment horizontal="center" vertical="center"/>
      <protection locked="0"/>
    </xf>
    <xf numFmtId="0" fontId="0" fillId="6" borderId="4"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3" borderId="1" xfId="0" applyFont="1" applyFill="1" applyBorder="1" applyAlignment="1" applyProtection="1">
      <alignment horizontal="center" vertical="center"/>
    </xf>
    <xf numFmtId="0" fontId="1" fillId="0" borderId="0" xfId="0" applyFont="1" applyFill="1" applyBorder="1" applyAlignment="1" applyProtection="1">
      <alignment horizontal="center" wrapText="1"/>
    </xf>
    <xf numFmtId="164" fontId="0" fillId="4" borderId="4" xfId="0" applyNumberFormat="1" applyFill="1" applyBorder="1" applyAlignment="1" applyProtection="1">
      <alignment horizontal="center"/>
    </xf>
    <xf numFmtId="164" fontId="0" fillId="4" borderId="6" xfId="0" applyNumberFormat="1" applyFill="1" applyBorder="1" applyAlignment="1" applyProtection="1">
      <alignment horizontal="center"/>
    </xf>
    <xf numFmtId="0" fontId="0"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5" fillId="2" borderId="0" xfId="0" applyFont="1" applyFill="1" applyAlignment="1" applyProtection="1">
      <alignment horizontal="center"/>
    </xf>
    <xf numFmtId="0" fontId="16" fillId="4" borderId="4" xfId="0" applyFont="1" applyFill="1" applyBorder="1" applyAlignment="1" applyProtection="1">
      <alignment vertical="center"/>
    </xf>
    <xf numFmtId="0" fontId="16" fillId="4" borderId="6" xfId="0" applyFont="1" applyFill="1" applyBorder="1" applyAlignment="1" applyProtection="1">
      <alignment vertical="center"/>
    </xf>
    <xf numFmtId="0" fontId="15" fillId="3" borderId="4" xfId="0" applyFont="1" applyFill="1" applyBorder="1" applyAlignment="1" applyProtection="1">
      <alignment vertical="center"/>
    </xf>
    <xf numFmtId="0" fontId="15" fillId="3" borderId="6" xfId="0" applyFont="1" applyFill="1" applyBorder="1" applyAlignment="1" applyProtection="1">
      <alignment vertical="center"/>
    </xf>
    <xf numFmtId="164" fontId="0" fillId="0" borderId="4" xfId="0" applyNumberFormat="1" applyFill="1" applyBorder="1" applyAlignment="1" applyProtection="1">
      <alignment horizontal="center"/>
    </xf>
    <xf numFmtId="164" fontId="0" fillId="0" borderId="6" xfId="0" applyNumberFormat="1" applyFill="1" applyBorder="1" applyAlignment="1" applyProtection="1">
      <alignment horizontal="center"/>
    </xf>
    <xf numFmtId="0" fontId="15" fillId="4" borderId="4" xfId="0" applyFont="1" applyFill="1" applyBorder="1" applyAlignment="1" applyProtection="1">
      <alignment vertical="center"/>
    </xf>
    <xf numFmtId="0" fontId="15" fillId="4" borderId="6" xfId="0" applyFont="1" applyFill="1" applyBorder="1" applyAlignment="1" applyProtection="1">
      <alignment vertical="center"/>
    </xf>
    <xf numFmtId="0" fontId="0" fillId="3" borderId="1" xfId="0" applyFill="1" applyBorder="1" applyAlignment="1" applyProtection="1">
      <alignment horizontal="left"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vertical="center"/>
    </xf>
    <xf numFmtId="0" fontId="0" fillId="3" borderId="4" xfId="0" applyFill="1" applyBorder="1" applyAlignment="1" applyProtection="1">
      <alignment vertical="center"/>
    </xf>
    <xf numFmtId="0" fontId="0" fillId="3" borderId="6" xfId="0" applyFill="1" applyBorder="1" applyAlignment="1" applyProtection="1">
      <alignment vertical="center"/>
    </xf>
    <xf numFmtId="0" fontId="0" fillId="3" borderId="19"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15" fillId="3" borderId="0" xfId="0" applyFont="1" applyFill="1" applyAlignment="1" applyProtection="1">
      <alignment horizontal="left" vertical="top" wrapText="1"/>
    </xf>
    <xf numFmtId="0" fontId="1" fillId="4" borderId="4" xfId="0" applyFont="1" applyFill="1" applyBorder="1" applyAlignment="1" applyProtection="1">
      <alignment vertical="center" wrapText="1"/>
    </xf>
    <xf numFmtId="0" fontId="1" fillId="4" borderId="6" xfId="0" applyFont="1" applyFill="1" applyBorder="1" applyAlignment="1" applyProtection="1">
      <alignment vertical="center" wrapText="1"/>
    </xf>
    <xf numFmtId="0" fontId="1" fillId="0" borderId="0" xfId="0" applyFont="1" applyAlignment="1" applyProtection="1">
      <alignment horizontal="center"/>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1" fillId="3" borderId="2" xfId="0" applyFont="1" applyFill="1" applyBorder="1" applyProtection="1"/>
    <xf numFmtId="0" fontId="0" fillId="3" borderId="28" xfId="0" applyFill="1" applyBorder="1" applyProtection="1"/>
    <xf numFmtId="0" fontId="0" fillId="3" borderId="3" xfId="0" applyFill="1" applyBorder="1" applyProtection="1"/>
    <xf numFmtId="0" fontId="1" fillId="3" borderId="4" xfId="0" applyFont="1" applyFill="1" applyBorder="1" applyProtection="1"/>
    <xf numFmtId="0" fontId="0" fillId="3" borderId="5" xfId="0" applyFill="1" applyBorder="1" applyProtection="1"/>
    <xf numFmtId="0" fontId="0" fillId="3" borderId="6" xfId="0" applyFill="1" applyBorder="1" applyProtection="1"/>
    <xf numFmtId="164" fontId="0" fillId="0" borderId="1" xfId="0" applyNumberFormat="1" applyFill="1" applyBorder="1" applyAlignment="1" applyProtection="1">
      <alignment horizontal="center" vertical="center"/>
    </xf>
    <xf numFmtId="164" fontId="0" fillId="0" borderId="1" xfId="0" applyNumberFormat="1" applyFill="1" applyBorder="1" applyAlignment="1" applyProtection="1">
      <alignment vertical="center"/>
    </xf>
    <xf numFmtId="0" fontId="1" fillId="3" borderId="4"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6" xfId="0" applyFont="1" applyFill="1" applyBorder="1" applyAlignment="1" applyProtection="1">
      <alignment horizontal="left"/>
    </xf>
    <xf numFmtId="0" fontId="1" fillId="4" borderId="1" xfId="0" applyFont="1" applyFill="1" applyBorder="1" applyAlignment="1" applyProtection="1">
      <alignment vertical="center" wrapText="1"/>
    </xf>
    <xf numFmtId="0" fontId="1" fillId="4" borderId="1" xfId="0" applyFont="1" applyFill="1" applyBorder="1" applyAlignment="1" applyProtection="1">
      <alignment vertical="center"/>
    </xf>
    <xf numFmtId="0" fontId="1" fillId="4" borderId="4"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0" fillId="0" borderId="0" xfId="0" applyAlignment="1" applyProtection="1">
      <alignment horizontal="center"/>
    </xf>
    <xf numFmtId="0" fontId="0" fillId="3" borderId="4"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16" fillId="4" borderId="1" xfId="0" applyFont="1" applyFill="1" applyBorder="1" applyAlignment="1" applyProtection="1">
      <alignment vertical="center"/>
    </xf>
    <xf numFmtId="0" fontId="1" fillId="4" borderId="1" xfId="0" applyFont="1" applyFill="1" applyBorder="1" applyProtection="1"/>
    <xf numFmtId="0" fontId="15" fillId="3" borderId="1" xfId="0" applyFont="1" applyFill="1" applyBorder="1" applyAlignment="1" applyProtection="1">
      <alignment vertical="center"/>
    </xf>
    <xf numFmtId="0" fontId="0" fillId="0" borderId="1" xfId="0" applyBorder="1" applyProtection="1"/>
    <xf numFmtId="0" fontId="0" fillId="3" borderId="1" xfId="0" applyFill="1" applyBorder="1" applyAlignment="1" applyProtection="1">
      <alignment vertical="center"/>
    </xf>
    <xf numFmtId="0" fontId="0" fillId="0" borderId="1" xfId="0" applyBorder="1" applyAlignment="1" applyProtection="1">
      <alignment vertical="center"/>
    </xf>
    <xf numFmtId="0" fontId="0" fillId="3" borderId="4" xfId="0" applyFill="1" applyBorder="1" applyAlignment="1" applyProtection="1">
      <alignment horizontal="center" vertical="center"/>
    </xf>
    <xf numFmtId="0" fontId="0" fillId="3" borderId="6" xfId="0" applyFill="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5" fillId="4" borderId="1" xfId="0" applyFont="1" applyFill="1" applyBorder="1" applyAlignment="1" applyProtection="1">
      <alignment vertical="center"/>
    </xf>
    <xf numFmtId="0" fontId="0" fillId="4" borderId="1" xfId="0" applyFill="1" applyBorder="1" applyProtection="1"/>
    <xf numFmtId="0" fontId="16" fillId="4" borderId="1" xfId="0" applyFont="1" applyFill="1" applyBorder="1" applyAlignment="1" applyProtection="1">
      <alignment horizontal="center" vertical="center"/>
    </xf>
    <xf numFmtId="0" fontId="1" fillId="4" borderId="1" xfId="0" applyFont="1" applyFill="1" applyBorder="1" applyAlignment="1" applyProtection="1">
      <alignment horizontal="center"/>
    </xf>
    <xf numFmtId="1" fontId="15" fillId="3" borderId="1" xfId="0" applyNumberFormat="1" applyFont="1" applyFill="1" applyBorder="1" applyAlignment="1" applyProtection="1">
      <alignment horizontal="center" vertical="center"/>
    </xf>
    <xf numFmtId="0" fontId="0" fillId="0" borderId="1" xfId="0" applyBorder="1" applyAlignment="1" applyProtection="1">
      <alignment horizontal="center"/>
    </xf>
    <xf numFmtId="0" fontId="1" fillId="4" borderId="4" xfId="0" applyFont="1" applyFill="1" applyBorder="1" applyAlignment="1" applyProtection="1">
      <alignment horizontal="center"/>
    </xf>
    <xf numFmtId="0" fontId="1" fillId="4" borderId="5" xfId="0" applyFont="1" applyFill="1" applyBorder="1" applyAlignment="1" applyProtection="1">
      <alignment horizontal="center"/>
    </xf>
    <xf numFmtId="0" fontId="0" fillId="3" borderId="5" xfId="0" applyFill="1" applyBorder="1" applyAlignment="1" applyProtection="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xf numFmtId="0" fontId="0" fillId="6" borderId="4"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3" borderId="1" xfId="0" applyFill="1" applyBorder="1" applyAlignment="1" applyProtection="1">
      <alignment vertical="center" wrapText="1"/>
    </xf>
    <xf numFmtId="0" fontId="0" fillId="0" borderId="1" xfId="0" applyBorder="1" applyAlignment="1" applyProtection="1">
      <alignment vertical="center" wrapText="1"/>
    </xf>
    <xf numFmtId="0" fontId="0" fillId="0" borderId="4"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5" xfId="0" applyFont="1" applyFill="1" applyBorder="1" applyProtection="1"/>
    <xf numFmtId="0" fontId="0" fillId="0" borderId="6" xfId="0" applyBorder="1" applyProtection="1"/>
    <xf numFmtId="0" fontId="0" fillId="0" borderId="5" xfId="0" applyBorder="1" applyAlignment="1" applyProtection="1">
      <alignment vertical="center"/>
    </xf>
    <xf numFmtId="0" fontId="0" fillId="3" borderId="4" xfId="0" applyFill="1" applyBorder="1" applyAlignment="1" applyProtection="1">
      <alignment vertical="center" wrapText="1"/>
    </xf>
    <xf numFmtId="0" fontId="0" fillId="0" borderId="5" xfId="0" applyBorder="1" applyAlignment="1" applyProtection="1">
      <alignment vertical="center" wrapText="1"/>
    </xf>
    <xf numFmtId="0" fontId="0" fillId="4" borderId="5" xfId="0" applyFill="1" applyBorder="1" applyAlignment="1" applyProtection="1">
      <alignment vertical="center"/>
    </xf>
    <xf numFmtId="0" fontId="0" fillId="0" borderId="5" xfId="0" applyBorder="1" applyProtection="1"/>
    <xf numFmtId="0" fontId="3" fillId="0" borderId="1" xfId="0" applyFont="1" applyFill="1" applyBorder="1" applyAlignment="1" applyProtection="1">
      <alignment horizontal="center" vertical="center"/>
    </xf>
    <xf numFmtId="0" fontId="3" fillId="0" borderId="1" xfId="0" applyFont="1" applyFill="1" applyBorder="1" applyProtection="1"/>
    <xf numFmtId="0" fontId="0" fillId="4" borderId="5" xfId="0" applyFill="1" applyBorder="1" applyProtection="1"/>
    <xf numFmtId="0" fontId="0" fillId="4" borderId="6" xfId="0" applyFill="1" applyBorder="1" applyProtection="1"/>
    <xf numFmtId="0" fontId="3" fillId="3" borderId="1" xfId="0" applyFont="1" applyFill="1" applyBorder="1" applyAlignment="1" applyProtection="1">
      <alignment vertical="center" wrapText="1"/>
    </xf>
    <xf numFmtId="0" fontId="3" fillId="0" borderId="1" xfId="0" applyFont="1" applyBorder="1" applyAlignment="1" applyProtection="1">
      <alignment vertical="center"/>
    </xf>
    <xf numFmtId="1" fontId="3" fillId="3" borderId="1" xfId="0" applyNumberFormat="1" applyFont="1" applyFill="1" applyBorder="1" applyAlignment="1" applyProtection="1">
      <alignment horizontal="center" vertical="center"/>
    </xf>
    <xf numFmtId="1" fontId="3" fillId="0" borderId="1" xfId="0" applyNumberFormat="1" applyFont="1" applyBorder="1" applyProtection="1"/>
    <xf numFmtId="0" fontId="0" fillId="0" borderId="6" xfId="0" applyBorder="1" applyAlignment="1" applyProtection="1">
      <alignment vertical="center"/>
    </xf>
    <xf numFmtId="164" fontId="3" fillId="0" borderId="1"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1" fontId="3" fillId="0" borderId="1" xfId="0" applyNumberFormat="1" applyFont="1" applyFill="1" applyBorder="1" applyProtection="1"/>
    <xf numFmtId="0" fontId="0" fillId="0" borderId="6" xfId="0" applyBorder="1" applyAlignment="1" applyProtection="1">
      <alignment horizontal="center" vertical="center" wrapText="1"/>
    </xf>
    <xf numFmtId="1" fontId="1" fillId="4" borderId="4" xfId="0" applyNumberFormat="1" applyFont="1" applyFill="1" applyBorder="1" applyAlignment="1" applyProtection="1">
      <alignment horizontal="center" vertical="center" wrapText="1"/>
    </xf>
  </cellXfs>
  <cellStyles count="3">
    <cellStyle name="Normal" xfId="0" builtinId="0"/>
    <cellStyle name="Output" xfId="1" builtinId="21"/>
    <cellStyle name="Percent" xfId="2" builtinId="5"/>
  </cellStyles>
  <dxfs count="13">
    <dxf>
      <font>
        <color rgb="FF9C0006"/>
      </font>
      <fill>
        <patternFill>
          <bgColor rgb="FFFFC7CE"/>
        </patternFill>
      </fill>
    </dxf>
    <dxf>
      <font>
        <color rgb="FFFF0000"/>
      </font>
      <fill>
        <patternFill>
          <bgColor theme="0"/>
        </patternFill>
      </fill>
    </dxf>
    <dxf>
      <font>
        <color rgb="FF9C5700"/>
      </font>
      <fill>
        <patternFill>
          <bgColor rgb="FFFFEB9C"/>
        </patternFill>
      </fill>
    </dxf>
    <dxf>
      <font>
        <color rgb="FF006100"/>
      </font>
      <fill>
        <patternFill>
          <bgColor rgb="FFC6EF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0000"/>
        </patternFill>
      </fill>
    </dxf>
    <dxf>
      <fill>
        <patternFill>
          <bgColor rgb="FFFF0000"/>
        </patternFill>
      </fill>
    </dxf>
    <dxf>
      <fill>
        <patternFill>
          <bgColor rgb="FFFF0000"/>
        </patternFill>
      </fill>
    </dxf>
    <dxf>
      <font>
        <color theme="0" tint="-0.14996795556505021"/>
      </font>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2</xdr:col>
      <xdr:colOff>30904</xdr:colOff>
      <xdr:row>26</xdr:row>
      <xdr:rowOff>43604</xdr:rowOff>
    </xdr:from>
    <xdr:to>
      <xdr:col>2</xdr:col>
      <xdr:colOff>349250</xdr:colOff>
      <xdr:row>27</xdr:row>
      <xdr:rowOff>135044</xdr:rowOff>
    </xdr:to>
    <xdr:pic>
      <xdr:nvPicPr>
        <xdr:cNvPr id="2" name="Picture 19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1" y="5980854"/>
          <a:ext cx="318346"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40822</xdr:rowOff>
    </xdr:from>
    <xdr:to>
      <xdr:col>13</xdr:col>
      <xdr:colOff>190500</xdr:colOff>
      <xdr:row>8</xdr:row>
      <xdr:rowOff>57426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231322"/>
          <a:ext cx="7934325" cy="1350104"/>
        </a:xfrm>
        <a:prstGeom prst="rect">
          <a:avLst/>
        </a:prstGeom>
      </xdr:spPr>
    </xdr:pic>
    <xdr:clientData/>
  </xdr:twoCellAnchor>
  <xdr:twoCellAnchor editAs="oneCell">
    <xdr:from>
      <xdr:col>2</xdr:col>
      <xdr:colOff>1</xdr:colOff>
      <xdr:row>15</xdr:row>
      <xdr:rowOff>162278</xdr:rowOff>
    </xdr:from>
    <xdr:to>
      <xdr:col>3</xdr:col>
      <xdr:colOff>11189</xdr:colOff>
      <xdr:row>17</xdr:row>
      <xdr:rowOff>67242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11390" y="3520722"/>
          <a:ext cx="621846" cy="359695"/>
        </a:xfrm>
        <a:prstGeom prst="rect">
          <a:avLst/>
        </a:prstGeom>
      </xdr:spPr>
    </xdr:pic>
    <xdr:clientData/>
  </xdr:twoCellAnchor>
  <xdr:twoCellAnchor editAs="oneCell">
    <xdr:from>
      <xdr:col>2</xdr:col>
      <xdr:colOff>0</xdr:colOff>
      <xdr:row>19</xdr:row>
      <xdr:rowOff>0</xdr:rowOff>
    </xdr:from>
    <xdr:to>
      <xdr:col>3</xdr:col>
      <xdr:colOff>48684</xdr:colOff>
      <xdr:row>20</xdr:row>
      <xdr:rowOff>69215</xdr:rowOff>
    </xdr:to>
    <xdr:pic>
      <xdr:nvPicPr>
        <xdr:cNvPr id="6" name="Picture 5" descr="In Vitro Diagnostic">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3167" y="4265083"/>
          <a:ext cx="638175" cy="262890"/>
        </a:xfrm>
        <a:prstGeom prst="rect">
          <a:avLst/>
        </a:prstGeom>
        <a:noFill/>
        <a:ln>
          <a:noFill/>
        </a:ln>
      </xdr:spPr>
    </xdr:pic>
    <xdr:clientData/>
  </xdr:twoCellAnchor>
  <xdr:twoCellAnchor>
    <xdr:from>
      <xdr:col>5</xdr:col>
      <xdr:colOff>21167</xdr:colOff>
      <xdr:row>26</xdr:row>
      <xdr:rowOff>31750</xdr:rowOff>
    </xdr:from>
    <xdr:to>
      <xdr:col>6</xdr:col>
      <xdr:colOff>297392</xdr:colOff>
      <xdr:row>28</xdr:row>
      <xdr:rowOff>12700</xdr:rowOff>
    </xdr:to>
    <xdr:pic>
      <xdr:nvPicPr>
        <xdr:cNvPr id="11" name="Picture 2" descr="European Authorized Representative Service - TSQuality.ch">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2334" y="5969000"/>
          <a:ext cx="868891"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xdr:row>
      <xdr:rowOff>0</xdr:rowOff>
    </xdr:from>
    <xdr:to>
      <xdr:col>2</xdr:col>
      <xdr:colOff>498474</xdr:colOff>
      <xdr:row>25</xdr:row>
      <xdr:rowOff>39674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6"/>
        <a:srcRect r="44202"/>
        <a:stretch/>
      </xdr:blipFill>
      <xdr:spPr>
        <a:xfrm>
          <a:off x="783167" y="5217583"/>
          <a:ext cx="498474" cy="568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533400</xdr:colOff>
          <xdr:row>0</xdr:row>
          <xdr:rowOff>88900</xdr:rowOff>
        </xdr:from>
        <xdr:to>
          <xdr:col>5</xdr:col>
          <xdr:colOff>139700</xdr:colOff>
          <xdr:row>2</xdr:row>
          <xdr:rowOff>12700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100" b="0" i="0" u="none" strike="noStrike" baseline="0">
                  <a:solidFill>
                    <a:srgbClr val="000000"/>
                  </a:solidFill>
                  <a:latin typeface="Calibri"/>
                  <a:cs typeface="Calibri"/>
                </a:rPr>
                <a:t>Text to Columns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57150</xdr:colOff>
      <xdr:row>27</xdr:row>
      <xdr:rowOff>0</xdr:rowOff>
    </xdr:from>
    <xdr:ext cx="65" cy="172227"/>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7098030" y="49377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38</xdr:row>
      <xdr:rowOff>0</xdr:rowOff>
    </xdr:from>
    <xdr:ext cx="65" cy="172227"/>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098030" y="67665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103</xdr:row>
      <xdr:rowOff>0</xdr:rowOff>
    </xdr:from>
    <xdr:ext cx="65" cy="172227"/>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7098030" y="98755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55</xdr:row>
      <xdr:rowOff>0</xdr:rowOff>
    </xdr:from>
    <xdr:ext cx="65" cy="172227"/>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8682567" y="8731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12</xdr:col>
      <xdr:colOff>57150</xdr:colOff>
      <xdr:row>55</xdr:row>
      <xdr:rowOff>0</xdr:rowOff>
    </xdr:from>
    <xdr:ext cx="65" cy="172227"/>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8682567" y="1183216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55</xdr:row>
      <xdr:rowOff>0</xdr:rowOff>
    </xdr:from>
    <xdr:ext cx="65" cy="172227"/>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9772650" y="1183216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91</xdr:row>
      <xdr:rowOff>0</xdr:rowOff>
    </xdr:from>
    <xdr:ext cx="65" cy="172227"/>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8682567" y="1240366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12</xdr:col>
      <xdr:colOff>57150</xdr:colOff>
      <xdr:row>92</xdr:row>
      <xdr:rowOff>0</xdr:rowOff>
    </xdr:from>
    <xdr:ext cx="65" cy="172227"/>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9772650" y="1240366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91</xdr:row>
      <xdr:rowOff>0</xdr:rowOff>
    </xdr:from>
    <xdr:ext cx="65" cy="172227"/>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8682567" y="1240366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Library2\draft\Instructions%20for%20Use\IFU085-1(RUO)_IFU091-1(CE)_AlloSeqcfDNA%20SampleSheet%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ntLibrary2\Issued\Word%20Docs\Instructions%20for%20Use\IFU085-1_AlloSeqcfDNA%20SampleSheet%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O Cover Page"/>
      <sheetName val="CE Cover Page"/>
      <sheetName val="1.0 Sample_Prep"/>
      <sheetName val="RelationshipDropDowns"/>
      <sheetName val="DropDowns"/>
      <sheetName val="SampleSheet"/>
      <sheetName val="VersionHistory"/>
      <sheetName val="WorkbookVerificatio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History"/>
      <sheetName val="1.0 Sample_Prep"/>
      <sheetName val="RelationshipDropDowns"/>
      <sheetName val="DropDowns"/>
      <sheetName val="SampleSheet"/>
      <sheetName val="WorkbookVerific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542FD-B0A9-41B0-8A97-20E64CCB12DA}">
  <sheetPr>
    <pageSetUpPr fitToPage="1"/>
  </sheetPr>
  <dimension ref="B9:K39"/>
  <sheetViews>
    <sheetView showGridLines="0" tabSelected="1" zoomScaleNormal="100" workbookViewId="0"/>
  </sheetViews>
  <sheetFormatPr defaultColWidth="8.81640625" defaultRowHeight="14.5" x14ac:dyDescent="0.35"/>
  <cols>
    <col min="1" max="1" width="2.81640625" style="1" customWidth="1"/>
    <col min="2" max="3" width="8.81640625" style="7"/>
    <col min="4" max="8" width="8.81640625" style="16"/>
    <col min="9" max="10" width="8.81640625" style="17"/>
    <col min="11" max="11" width="8.81640625" style="6"/>
    <col min="12" max="12" width="8.81640625" style="1" customWidth="1"/>
    <col min="13" max="16384" width="8.81640625" style="1"/>
  </cols>
  <sheetData>
    <row r="9" spans="3:5" x14ac:dyDescent="0.35">
      <c r="C9" s="1"/>
    </row>
    <row r="11" spans="3:5" ht="33.5" x14ac:dyDescent="0.75">
      <c r="C11" s="18" t="s">
        <v>209</v>
      </c>
    </row>
    <row r="12" spans="3:5" ht="23.5" x14ac:dyDescent="0.55000000000000004">
      <c r="C12" s="19" t="s">
        <v>312</v>
      </c>
    </row>
    <row r="13" spans="3:5" ht="21" x14ac:dyDescent="0.5">
      <c r="C13" s="139" t="s">
        <v>333</v>
      </c>
    </row>
    <row r="14" spans="3:5" ht="21" x14ac:dyDescent="0.5">
      <c r="C14" s="146" t="s">
        <v>353</v>
      </c>
      <c r="D14" s="147"/>
      <c r="E14" s="147"/>
    </row>
    <row r="15" spans="3:5" ht="21" x14ac:dyDescent="0.5">
      <c r="C15" s="146" t="s">
        <v>355</v>
      </c>
      <c r="D15" s="147"/>
      <c r="E15" s="147"/>
    </row>
    <row r="17" spans="3:10" ht="21" x14ac:dyDescent="0.5">
      <c r="D17" s="140" t="s">
        <v>334</v>
      </c>
    </row>
    <row r="25" spans="3:10" ht="42" customHeight="1" x14ac:dyDescent="0.35">
      <c r="C25" s="173"/>
      <c r="D25" s="169"/>
      <c r="E25" s="169"/>
      <c r="F25" s="169"/>
      <c r="G25" s="169"/>
      <c r="H25" s="169"/>
      <c r="I25" s="169"/>
      <c r="J25" s="169"/>
    </row>
    <row r="28" spans="3:10" x14ac:dyDescent="0.35">
      <c r="D28" s="1"/>
      <c r="E28" s="1"/>
    </row>
    <row r="29" spans="3:10" x14ac:dyDescent="0.35">
      <c r="C29" s="16"/>
      <c r="E29" s="1"/>
      <c r="F29" s="21"/>
      <c r="G29" s="21"/>
      <c r="H29" s="21"/>
      <c r="I29" s="5"/>
    </row>
    <row r="30" spans="3:10" x14ac:dyDescent="0.35">
      <c r="C30" s="20" t="s">
        <v>0</v>
      </c>
      <c r="D30" s="21"/>
      <c r="E30" s="1"/>
      <c r="F30" s="20" t="s">
        <v>337</v>
      </c>
      <c r="G30" s="21"/>
      <c r="I30" s="5"/>
    </row>
    <row r="31" spans="3:10" x14ac:dyDescent="0.35">
      <c r="C31" s="20" t="s">
        <v>1</v>
      </c>
      <c r="E31" s="1"/>
      <c r="F31" s="20" t="s">
        <v>335</v>
      </c>
      <c r="I31" s="5"/>
    </row>
    <row r="32" spans="3:10" x14ac:dyDescent="0.35">
      <c r="C32" s="20" t="s">
        <v>2</v>
      </c>
      <c r="E32" s="1"/>
      <c r="F32" s="20" t="s">
        <v>338</v>
      </c>
      <c r="I32" s="5"/>
    </row>
    <row r="33" spans="2:11" x14ac:dyDescent="0.35">
      <c r="C33" s="20" t="s">
        <v>3</v>
      </c>
      <c r="F33" s="20" t="s">
        <v>336</v>
      </c>
    </row>
    <row r="37" spans="2:11" s="3" customFormat="1" ht="14.5" customHeight="1" x14ac:dyDescent="0.35">
      <c r="B37" s="22" t="s">
        <v>4</v>
      </c>
      <c r="C37" s="190" t="s">
        <v>5</v>
      </c>
      <c r="D37" s="191"/>
      <c r="E37" s="192" t="s">
        <v>6</v>
      </c>
      <c r="F37" s="193"/>
      <c r="G37" s="193"/>
      <c r="H37" s="193"/>
      <c r="I37" s="194"/>
    </row>
    <row r="38" spans="2:11" s="4" customFormat="1" ht="31.5" customHeight="1" x14ac:dyDescent="0.35">
      <c r="B38" s="23">
        <v>3</v>
      </c>
      <c r="C38" s="195">
        <v>45211</v>
      </c>
      <c r="D38" s="196"/>
      <c r="E38" s="197" t="s">
        <v>357</v>
      </c>
      <c r="F38" s="198"/>
      <c r="G38" s="198"/>
      <c r="H38" s="198"/>
      <c r="I38" s="199"/>
    </row>
    <row r="39" spans="2:11" ht="46.5" customHeight="1" x14ac:dyDescent="0.35">
      <c r="B39" s="189" t="s">
        <v>356</v>
      </c>
      <c r="C39" s="189"/>
      <c r="D39" s="189"/>
      <c r="E39" s="189"/>
      <c r="F39" s="189"/>
      <c r="G39" s="189"/>
      <c r="H39" s="189"/>
      <c r="I39" s="189"/>
      <c r="J39" s="189"/>
      <c r="K39" s="189"/>
    </row>
  </sheetData>
  <sheetProtection algorithmName="SHA-512" hashValue="D8rqXDbZQjxeqk0nOP+lLnDKVBUMn5wszdbWloRoPGx+yO9OEHW+JaVbapHWZWXT1pspHits5aEW/BD6qUMrXQ==" saltValue="3AofXsQ74xMEPe4oX/7mJg==" spinCount="100000" sheet="1" objects="1" scenarios="1"/>
  <mergeCells count="5">
    <mergeCell ref="B39:K39"/>
    <mergeCell ref="C37:D37"/>
    <mergeCell ref="E37:I37"/>
    <mergeCell ref="C38:D38"/>
    <mergeCell ref="E38:I38"/>
  </mergeCells>
  <pageMargins left="0.23622047244094491" right="0.23622047244094491" top="0.74803149606299213" bottom="0.74803149606299213" header="0.31496062992125984" footer="0.31496062992125984"/>
  <pageSetup paperSize="9" scale="84" orientation="portrait" r:id="rId1"/>
  <headerFooter>
    <oddHeader>&amp;R&amp;8&amp;G</oddHeader>
    <oddFooter>&amp;C&amp;8
&amp;P  of &amp;N&amp;R&amp;8Version: 3.0</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E2C1-A098-4D2E-B792-49416F420844}">
  <dimension ref="A1:AA107"/>
  <sheetViews>
    <sheetView zoomScaleNormal="100" workbookViewId="0">
      <selection sqref="A1:M1"/>
    </sheetView>
  </sheetViews>
  <sheetFormatPr defaultColWidth="8.81640625" defaultRowHeight="14.5" outlineLevelRow="1" x14ac:dyDescent="0.35"/>
  <cols>
    <col min="1" max="4" width="2.81640625" style="10" customWidth="1"/>
    <col min="5" max="5" width="5.54296875" style="10" customWidth="1"/>
    <col min="6" max="6" width="16" style="10" customWidth="1"/>
    <col min="7" max="7" width="28.453125" style="10" customWidth="1"/>
    <col min="8" max="8" width="17.81640625" style="10" customWidth="1"/>
    <col min="9" max="9" width="12.81640625" style="10" customWidth="1"/>
    <col min="10" max="10" width="13.1796875" style="10" customWidth="1"/>
    <col min="11" max="11" width="24.81640625" style="10" customWidth="1"/>
    <col min="12" max="12" width="16.1796875" style="10" customWidth="1"/>
    <col min="13" max="13" width="13.1796875" style="10" bestFit="1" customWidth="1"/>
    <col min="14" max="14" width="13" style="10" bestFit="1" customWidth="1"/>
    <col min="15" max="15" width="8.81640625" style="10"/>
    <col min="16" max="16" width="12.1796875" style="10" bestFit="1" customWidth="1"/>
    <col min="17" max="17" width="8.81640625" style="10"/>
    <col min="18" max="18" width="10.453125" style="10" bestFit="1" customWidth="1"/>
    <col min="19" max="20" width="8.81640625" style="10"/>
    <col min="21" max="21" width="11.54296875" style="10" bestFit="1" customWidth="1"/>
    <col min="22" max="25" width="8.81640625" style="10"/>
    <col min="26" max="26" width="14.1796875" style="10" bestFit="1" customWidth="1"/>
    <col min="27" max="16384" width="8.81640625" style="10"/>
  </cols>
  <sheetData>
    <row r="1" spans="1:15" s="8" customFormat="1" ht="18.5" x14ac:dyDescent="0.45">
      <c r="A1" s="200" t="s">
        <v>208</v>
      </c>
      <c r="B1" s="200"/>
      <c r="C1" s="200"/>
      <c r="D1" s="200"/>
      <c r="E1" s="200"/>
      <c r="F1" s="200"/>
      <c r="G1" s="200"/>
      <c r="H1" s="200"/>
      <c r="I1" s="200"/>
      <c r="J1" s="200"/>
      <c r="K1" s="200"/>
      <c r="L1" s="200"/>
      <c r="M1" s="200"/>
      <c r="O1" s="33"/>
    </row>
    <row r="2" spans="1:15" x14ac:dyDescent="0.35">
      <c r="C2" s="13"/>
      <c r="D2" s="14"/>
      <c r="E2" s="14"/>
      <c r="F2" s="14"/>
    </row>
    <row r="3" spans="1:15" x14ac:dyDescent="0.35">
      <c r="B3" s="246" t="s">
        <v>207</v>
      </c>
      <c r="C3" s="247"/>
      <c r="D3" s="247"/>
      <c r="E3" s="247"/>
      <c r="F3" s="178"/>
    </row>
    <row r="4" spans="1:15" x14ac:dyDescent="0.35">
      <c r="B4" s="248" t="s">
        <v>115</v>
      </c>
      <c r="C4" s="249"/>
      <c r="D4" s="249"/>
      <c r="E4" s="250"/>
      <c r="F4" s="178"/>
    </row>
    <row r="5" spans="1:15" x14ac:dyDescent="0.35">
      <c r="A5" s="12"/>
      <c r="B5" s="251" t="s">
        <v>10</v>
      </c>
      <c r="C5" s="252"/>
      <c r="D5" s="252"/>
      <c r="E5" s="253"/>
      <c r="F5" s="178"/>
    </row>
    <row r="6" spans="1:15" x14ac:dyDescent="0.35">
      <c r="A6" s="12"/>
      <c r="B6" s="148" t="s">
        <v>114</v>
      </c>
      <c r="C6" s="149"/>
      <c r="D6" s="149"/>
      <c r="E6" s="149"/>
      <c r="F6" s="178"/>
    </row>
    <row r="7" spans="1:15" x14ac:dyDescent="0.35">
      <c r="C7" s="13"/>
      <c r="D7" s="14"/>
      <c r="E7" s="14"/>
      <c r="F7" s="14"/>
    </row>
    <row r="8" spans="1:15" ht="18.5" x14ac:dyDescent="0.35">
      <c r="A8" s="204" t="s">
        <v>113</v>
      </c>
      <c r="B8" s="204"/>
      <c r="C8" s="204"/>
      <c r="D8" s="204"/>
      <c r="E8" s="204"/>
      <c r="F8" s="204"/>
      <c r="G8" s="204"/>
      <c r="H8" s="204"/>
      <c r="I8" s="204"/>
      <c r="J8" s="204"/>
      <c r="K8" s="204"/>
      <c r="L8" s="204"/>
      <c r="M8" s="204"/>
    </row>
    <row r="9" spans="1:15" x14ac:dyDescent="0.35">
      <c r="A9" s="10" t="s">
        <v>206</v>
      </c>
    </row>
    <row r="10" spans="1:15" x14ac:dyDescent="0.35">
      <c r="B10" s="34"/>
      <c r="C10" s="10">
        <v>1</v>
      </c>
      <c r="D10" s="35" t="s">
        <v>112</v>
      </c>
      <c r="E10" s="36"/>
    </row>
    <row r="11" spans="1:15" s="81" customFormat="1" x14ac:dyDescent="0.35">
      <c r="C11" s="37"/>
      <c r="E11" s="259" t="s">
        <v>90</v>
      </c>
      <c r="F11" s="260"/>
      <c r="G11" s="38" t="s">
        <v>111</v>
      </c>
      <c r="H11" s="39" t="s">
        <v>110</v>
      </c>
      <c r="I11" s="261" t="s">
        <v>205</v>
      </c>
      <c r="J11" s="313"/>
      <c r="K11" s="314" t="s">
        <v>108</v>
      </c>
      <c r="L11" s="313"/>
    </row>
    <row r="12" spans="1:15" ht="30.65" customHeight="1" x14ac:dyDescent="0.35">
      <c r="B12" s="34"/>
      <c r="E12" s="289" t="s">
        <v>204</v>
      </c>
      <c r="F12" s="290"/>
      <c r="G12" s="179"/>
      <c r="H12" s="40" t="s">
        <v>203</v>
      </c>
      <c r="I12" s="310" t="str">
        <f>H39</f>
        <v>Do not dilute</v>
      </c>
      <c r="J12" s="302"/>
      <c r="K12" s="272" t="s">
        <v>199</v>
      </c>
      <c r="L12" s="309"/>
    </row>
    <row r="13" spans="1:15" ht="30.65" customHeight="1" x14ac:dyDescent="0.35">
      <c r="B13" s="34"/>
      <c r="E13" s="270" t="s">
        <v>195</v>
      </c>
      <c r="F13" s="271"/>
      <c r="G13" s="179"/>
      <c r="H13" s="40" t="s">
        <v>106</v>
      </c>
      <c r="I13" s="301">
        <f>G27</f>
        <v>4</v>
      </c>
      <c r="J13" s="302"/>
      <c r="K13" s="272" t="s">
        <v>173</v>
      </c>
      <c r="L13" s="309"/>
    </row>
    <row r="14" spans="1:15" ht="30.65" customHeight="1" x14ac:dyDescent="0.35">
      <c r="B14" s="34"/>
      <c r="E14" s="270" t="s">
        <v>160</v>
      </c>
      <c r="F14" s="271"/>
      <c r="G14" s="179"/>
      <c r="H14" s="40" t="s">
        <v>169</v>
      </c>
      <c r="I14" s="301">
        <f>G26</f>
        <v>36</v>
      </c>
      <c r="J14" s="302"/>
      <c r="K14" s="272" t="s">
        <v>172</v>
      </c>
      <c r="L14" s="309"/>
    </row>
    <row r="15" spans="1:15" ht="30.65" customHeight="1" x14ac:dyDescent="0.35">
      <c r="B15" s="34"/>
      <c r="E15" s="289" t="s">
        <v>202</v>
      </c>
      <c r="F15" s="290"/>
      <c r="G15" s="179"/>
      <c r="H15" s="40" t="s">
        <v>200</v>
      </c>
      <c r="I15" s="311" t="s">
        <v>320</v>
      </c>
      <c r="J15" s="312"/>
      <c r="K15" s="272" t="s">
        <v>199</v>
      </c>
      <c r="L15" s="309"/>
    </row>
    <row r="16" spans="1:15" ht="30.65" customHeight="1" x14ac:dyDescent="0.35">
      <c r="B16" s="34"/>
      <c r="E16" s="270" t="s">
        <v>175</v>
      </c>
      <c r="F16" s="271"/>
      <c r="G16" s="179"/>
      <c r="H16" s="40" t="s">
        <v>174</v>
      </c>
      <c r="I16" s="310" t="str">
        <f>H38</f>
        <v>Do not dilute</v>
      </c>
      <c r="J16" s="302"/>
      <c r="K16" s="272" t="s">
        <v>173</v>
      </c>
      <c r="L16" s="309"/>
    </row>
    <row r="17" spans="1:13" ht="30.65" customHeight="1" x14ac:dyDescent="0.35">
      <c r="B17" s="34"/>
      <c r="E17" s="305" t="s">
        <v>201</v>
      </c>
      <c r="F17" s="306"/>
      <c r="G17" s="179"/>
      <c r="H17" s="40" t="s">
        <v>200</v>
      </c>
      <c r="I17" s="307">
        <v>2</v>
      </c>
      <c r="J17" s="308"/>
      <c r="K17" s="272" t="s">
        <v>199</v>
      </c>
      <c r="L17" s="309"/>
    </row>
    <row r="18" spans="1:13" x14ac:dyDescent="0.35">
      <c r="D18" s="36"/>
      <c r="E18" s="36"/>
      <c r="F18" s="36"/>
    </row>
    <row r="19" spans="1:13" x14ac:dyDescent="0.35">
      <c r="B19" s="34"/>
      <c r="C19" s="10">
        <v>2</v>
      </c>
      <c r="D19" s="36" t="s">
        <v>317</v>
      </c>
      <c r="E19" s="36"/>
      <c r="F19" s="36"/>
    </row>
    <row r="20" spans="1:13" x14ac:dyDescent="0.35">
      <c r="B20" s="34"/>
      <c r="C20" s="10">
        <v>3</v>
      </c>
      <c r="D20" s="36" t="s">
        <v>198</v>
      </c>
      <c r="E20" s="36"/>
      <c r="F20" s="36"/>
    </row>
    <row r="21" spans="1:13" x14ac:dyDescent="0.35">
      <c r="B21" s="34"/>
      <c r="C21" s="10">
        <v>4</v>
      </c>
      <c r="D21" s="36" t="s">
        <v>103</v>
      </c>
      <c r="E21" s="36"/>
      <c r="F21" s="36"/>
    </row>
    <row r="22" spans="1:13" s="41" customFormat="1" x14ac:dyDescent="0.35">
      <c r="B22" s="34"/>
      <c r="C22" s="10"/>
      <c r="D22" s="10" t="s">
        <v>197</v>
      </c>
      <c r="E22" s="36"/>
      <c r="G22" s="42"/>
      <c r="K22" s="43"/>
    </row>
    <row r="23" spans="1:13" s="41" customFormat="1" x14ac:dyDescent="0.35">
      <c r="B23" s="36"/>
      <c r="C23" s="10"/>
      <c r="D23" s="10"/>
      <c r="E23" s="36"/>
      <c r="G23" s="42"/>
      <c r="K23" s="43"/>
    </row>
    <row r="24" spans="1:13" s="41" customFormat="1" x14ac:dyDescent="0.35">
      <c r="B24" s="34"/>
      <c r="C24" s="10">
        <v>5</v>
      </c>
      <c r="D24" s="35" t="s">
        <v>196</v>
      </c>
      <c r="E24" s="36"/>
      <c r="G24" s="42"/>
      <c r="K24" s="43"/>
    </row>
    <row r="25" spans="1:13" s="41" customFormat="1" x14ac:dyDescent="0.35">
      <c r="B25" s="81"/>
      <c r="C25" s="10"/>
      <c r="D25" s="35"/>
      <c r="E25" s="266" t="s">
        <v>90</v>
      </c>
      <c r="F25" s="267"/>
      <c r="G25" s="44" t="s">
        <v>190</v>
      </c>
      <c r="K25" s="43"/>
    </row>
    <row r="26" spans="1:13" x14ac:dyDescent="0.35">
      <c r="B26" s="34"/>
      <c r="E26" s="270" t="s">
        <v>160</v>
      </c>
      <c r="F26" s="271"/>
      <c r="G26" s="29">
        <v>36</v>
      </c>
    </row>
    <row r="27" spans="1:13" x14ac:dyDescent="0.35">
      <c r="B27" s="34"/>
      <c r="E27" s="270" t="s">
        <v>195</v>
      </c>
      <c r="F27" s="271"/>
      <c r="G27" s="29">
        <v>4</v>
      </c>
    </row>
    <row r="29" spans="1:13" ht="18.5" x14ac:dyDescent="0.35">
      <c r="A29" s="204" t="str">
        <f>"DILUTE ALLOSEQ HCT LIBRARY TO "&amp;H31 &amp;" nM"</f>
        <v>DILUTE ALLOSEQ HCT LIBRARY TO 1.33 nM</v>
      </c>
      <c r="B29" s="204"/>
      <c r="C29" s="204"/>
      <c r="D29" s="204"/>
      <c r="E29" s="204"/>
      <c r="F29" s="204"/>
      <c r="G29" s="204"/>
      <c r="H29" s="204"/>
      <c r="I29" s="204"/>
      <c r="J29" s="204"/>
      <c r="K29" s="204"/>
      <c r="L29" s="204"/>
      <c r="M29" s="204"/>
    </row>
    <row r="31" spans="1:13" x14ac:dyDescent="0.35">
      <c r="B31" s="34"/>
      <c r="C31" s="10">
        <v>1</v>
      </c>
      <c r="D31" s="36" t="s">
        <v>250</v>
      </c>
      <c r="E31" s="36"/>
      <c r="F31" s="36"/>
      <c r="H31" s="45">
        <v>1.33</v>
      </c>
      <c r="I31" s="10" t="s">
        <v>247</v>
      </c>
    </row>
    <row r="32" spans="1:13" x14ac:dyDescent="0.35">
      <c r="B32" s="46"/>
      <c r="D32" s="36"/>
      <c r="E32" s="36"/>
      <c r="F32" s="36"/>
    </row>
    <row r="33" spans="1:27" x14ac:dyDescent="0.35">
      <c r="D33" s="36"/>
      <c r="E33" s="224" t="s">
        <v>194</v>
      </c>
      <c r="F33" s="300"/>
      <c r="G33" s="295"/>
      <c r="H33" s="44" t="s">
        <v>193</v>
      </c>
      <c r="J33" s="47"/>
    </row>
    <row r="34" spans="1:27" x14ac:dyDescent="0.35">
      <c r="D34" s="36"/>
      <c r="E34" s="226" t="s">
        <v>192</v>
      </c>
      <c r="F34" s="296"/>
      <c r="G34" s="295"/>
      <c r="H34" s="87">
        <f>'Cleanup and Qubit'!H90</f>
        <v>0</v>
      </c>
      <c r="I34" s="48"/>
      <c r="J34" s="49"/>
      <c r="O34" s="50"/>
      <c r="P34" s="51"/>
    </row>
    <row r="35" spans="1:27" x14ac:dyDescent="0.35">
      <c r="D35" s="36"/>
      <c r="E35" s="230" t="s">
        <v>191</v>
      </c>
      <c r="F35" s="303"/>
      <c r="G35" s="304"/>
      <c r="H35" s="52">
        <f>(H34*1000000)/120065</f>
        <v>0</v>
      </c>
      <c r="I35" s="53"/>
      <c r="J35" s="49"/>
    </row>
    <row r="36" spans="1:27" x14ac:dyDescent="0.35">
      <c r="D36" s="36"/>
    </row>
    <row r="37" spans="1:27" x14ac:dyDescent="0.35">
      <c r="D37" s="36"/>
      <c r="E37" s="224" t="s">
        <v>90</v>
      </c>
      <c r="F37" s="294"/>
      <c r="G37" s="295"/>
      <c r="H37" s="44" t="s">
        <v>190</v>
      </c>
      <c r="J37" s="150" t="s">
        <v>255</v>
      </c>
      <c r="K37" s="54"/>
      <c r="L37" s="44" t="s">
        <v>190</v>
      </c>
      <c r="P37" s="55"/>
      <c r="Q37" s="51"/>
    </row>
    <row r="38" spans="1:27" x14ac:dyDescent="0.35">
      <c r="B38" s="34"/>
      <c r="D38" s="36"/>
      <c r="E38" s="226" t="s">
        <v>175</v>
      </c>
      <c r="F38" s="296"/>
      <c r="G38" s="295"/>
      <c r="H38" s="56" t="str">
        <f>IF(H34&lt;0.16,"Do not dilute",20-H39)</f>
        <v>Do not dilute</v>
      </c>
      <c r="J38" s="151" t="s">
        <v>256</v>
      </c>
      <c r="K38" s="152"/>
      <c r="L38" s="57">
        <f>IF(H34&lt;0.16,H34,(H34*H39)/H40)</f>
        <v>0</v>
      </c>
      <c r="P38" s="55"/>
    </row>
    <row r="39" spans="1:27" ht="15" customHeight="1" x14ac:dyDescent="0.35">
      <c r="B39" s="34"/>
      <c r="E39" s="297" t="s">
        <v>189</v>
      </c>
      <c r="F39" s="298"/>
      <c r="G39" s="295"/>
      <c r="H39" s="58" t="str">
        <f>IF(H34&lt;0.16,"Do not dilute",(H31*20)/H35)</f>
        <v>Do not dilute</v>
      </c>
      <c r="I39" s="59"/>
      <c r="J39" s="151" t="s">
        <v>257</v>
      </c>
      <c r="K39" s="60"/>
      <c r="L39" s="61">
        <f>IF(H34&lt;0.16,H35,(H35*(H39/H40)))</f>
        <v>0</v>
      </c>
    </row>
    <row r="40" spans="1:27" x14ac:dyDescent="0.35">
      <c r="E40" s="230" t="s">
        <v>84</v>
      </c>
      <c r="F40" s="299"/>
      <c r="G40" s="295"/>
      <c r="H40" s="62">
        <f>SUM(H38:H39)</f>
        <v>0</v>
      </c>
    </row>
    <row r="41" spans="1:27" ht="8.25" customHeight="1" x14ac:dyDescent="0.35"/>
    <row r="42" spans="1:27" x14ac:dyDescent="0.35">
      <c r="D42" s="36"/>
      <c r="E42" s="36"/>
      <c r="H42" s="63"/>
      <c r="P42" s="51"/>
    </row>
    <row r="43" spans="1:27" ht="18.5" x14ac:dyDescent="0.35">
      <c r="A43" s="204" t="s">
        <v>254</v>
      </c>
      <c r="B43" s="204"/>
      <c r="C43" s="204"/>
      <c r="D43" s="204"/>
      <c r="E43" s="204"/>
      <c r="F43" s="204"/>
      <c r="G43" s="204"/>
      <c r="H43" s="204"/>
      <c r="I43" s="204"/>
      <c r="J43" s="204"/>
      <c r="K43" s="204"/>
      <c r="L43" s="204"/>
      <c r="M43" s="204"/>
      <c r="N43" s="51"/>
    </row>
    <row r="44" spans="1:27" x14ac:dyDescent="0.35">
      <c r="D44" s="36"/>
      <c r="E44" s="36"/>
      <c r="H44" s="63"/>
      <c r="P44" s="51"/>
    </row>
    <row r="45" spans="1:27" x14ac:dyDescent="0.35">
      <c r="B45" s="34"/>
      <c r="C45" s="10">
        <v>1</v>
      </c>
      <c r="D45" s="36" t="s">
        <v>322</v>
      </c>
      <c r="E45" s="36"/>
      <c r="F45" s="36"/>
      <c r="P45" s="55"/>
    </row>
    <row r="46" spans="1:27" ht="30" customHeight="1" x14ac:dyDescent="0.35">
      <c r="D46" s="36"/>
      <c r="E46" s="224" t="s">
        <v>90</v>
      </c>
      <c r="F46" s="294"/>
      <c r="G46" s="295"/>
      <c r="H46" s="44" t="s">
        <v>190</v>
      </c>
      <c r="I46" s="51"/>
      <c r="J46" s="51"/>
      <c r="P46" s="51"/>
      <c r="Q46" s="51"/>
      <c r="R46" s="50"/>
      <c r="S46" s="51"/>
      <c r="T46" s="51"/>
      <c r="U46" s="51"/>
      <c r="V46" s="51"/>
      <c r="W46" s="51"/>
      <c r="X46" s="51"/>
      <c r="Y46" s="51"/>
      <c r="Z46" s="51"/>
      <c r="AA46" s="51"/>
    </row>
    <row r="47" spans="1:27" x14ac:dyDescent="0.35">
      <c r="B47" s="34"/>
      <c r="D47" s="36"/>
      <c r="E47" s="226" t="s">
        <v>248</v>
      </c>
      <c r="F47" s="296"/>
      <c r="G47" s="295"/>
      <c r="H47" s="56" t="e">
        <f>L56/L38</f>
        <v>#DIV/0!</v>
      </c>
      <c r="I47" s="51" t="s">
        <v>321</v>
      </c>
      <c r="J47" s="51"/>
      <c r="P47" s="51"/>
      <c r="Q47" s="51"/>
      <c r="R47" s="51"/>
      <c r="S47" s="51"/>
      <c r="T47" s="51"/>
      <c r="U47" s="51"/>
      <c r="V47" s="51"/>
      <c r="W47" s="51"/>
      <c r="X47" s="51"/>
      <c r="Y47" s="51"/>
      <c r="Z47" s="51"/>
      <c r="AA47" s="51"/>
    </row>
    <row r="48" spans="1:27" x14ac:dyDescent="0.35">
      <c r="B48" s="34"/>
      <c r="D48" s="36"/>
      <c r="E48" s="297" t="s">
        <v>249</v>
      </c>
      <c r="F48" s="298"/>
      <c r="G48" s="295"/>
      <c r="H48" s="58" t="e">
        <f>H47/3</f>
        <v>#DIV/0!</v>
      </c>
      <c r="I48" s="64"/>
      <c r="J48" s="65"/>
      <c r="P48" s="51"/>
      <c r="Q48" s="51"/>
      <c r="R48" s="51"/>
      <c r="S48" s="51"/>
      <c r="T48" s="51"/>
      <c r="U48" s="51"/>
      <c r="V48" s="51"/>
      <c r="W48" s="51"/>
      <c r="X48" s="51"/>
      <c r="Y48" s="51"/>
      <c r="Z48" s="51"/>
      <c r="AA48" s="51"/>
    </row>
    <row r="49" spans="2:27" ht="15" customHeight="1" x14ac:dyDescent="0.35">
      <c r="D49" s="36"/>
      <c r="E49" s="230" t="s">
        <v>84</v>
      </c>
      <c r="F49" s="299"/>
      <c r="G49" s="295"/>
      <c r="H49" s="62" t="e">
        <f>SUM(H47:H48)</f>
        <v>#DIV/0!</v>
      </c>
      <c r="I49" s="51"/>
      <c r="J49" s="51"/>
      <c r="P49" s="51"/>
      <c r="Q49" s="51"/>
      <c r="R49" s="51"/>
      <c r="S49" s="65"/>
      <c r="T49" s="50"/>
      <c r="U49" s="51"/>
      <c r="V49" s="51"/>
      <c r="W49" s="51"/>
      <c r="X49" s="51"/>
      <c r="Y49" s="51"/>
      <c r="Z49" s="51"/>
      <c r="AA49" s="51"/>
    </row>
    <row r="50" spans="2:27" x14ac:dyDescent="0.35">
      <c r="B50" s="34"/>
      <c r="C50" s="10">
        <v>2</v>
      </c>
      <c r="D50" s="36" t="s">
        <v>188</v>
      </c>
      <c r="I50" s="51"/>
      <c r="J50" s="51"/>
      <c r="P50" s="51"/>
      <c r="Q50" s="51"/>
      <c r="R50" s="51"/>
      <c r="S50" s="51"/>
      <c r="T50" s="51"/>
      <c r="U50" s="51"/>
      <c r="V50" s="51"/>
      <c r="W50" s="51"/>
      <c r="X50" s="51"/>
      <c r="Y50" s="51"/>
      <c r="Z50" s="51"/>
      <c r="AA50" s="51"/>
    </row>
    <row r="51" spans="2:27" x14ac:dyDescent="0.35">
      <c r="D51" s="36"/>
      <c r="I51" s="51"/>
      <c r="J51" s="51"/>
      <c r="U51" s="51"/>
      <c r="V51" s="51"/>
      <c r="W51" s="51"/>
      <c r="X51" s="51"/>
      <c r="Y51" s="51"/>
      <c r="Z51" s="51"/>
      <c r="AA51" s="51"/>
    </row>
    <row r="52" spans="2:27" x14ac:dyDescent="0.35">
      <c r="B52" s="34"/>
      <c r="C52" s="10">
        <v>3</v>
      </c>
      <c r="D52" s="36" t="s">
        <v>251</v>
      </c>
      <c r="E52" s="36"/>
      <c r="F52" s="36"/>
      <c r="H52" s="66">
        <v>20</v>
      </c>
      <c r="I52" s="51" t="s">
        <v>246</v>
      </c>
      <c r="N52" s="51"/>
      <c r="P52" s="51"/>
      <c r="Q52" s="51"/>
      <c r="R52" s="51"/>
      <c r="S52" s="51"/>
      <c r="T52" s="51"/>
      <c r="U52" s="51"/>
      <c r="V52" s="51"/>
      <c r="W52" s="51"/>
      <c r="X52" s="51"/>
      <c r="Y52" s="51"/>
      <c r="Z52" s="51"/>
      <c r="AA52" s="51"/>
    </row>
    <row r="53" spans="2:27" ht="8.25" customHeight="1" x14ac:dyDescent="0.35">
      <c r="D53" s="36"/>
      <c r="H53" s="50"/>
      <c r="I53" s="51"/>
      <c r="N53" s="51"/>
      <c r="P53" s="51"/>
      <c r="Q53" s="51"/>
      <c r="R53" s="51"/>
      <c r="S53" s="51"/>
      <c r="T53" s="51"/>
      <c r="U53" s="51"/>
      <c r="V53" s="51"/>
      <c r="W53" s="51"/>
      <c r="X53" s="51"/>
      <c r="Y53" s="51"/>
      <c r="Z53" s="51"/>
      <c r="AA53" s="51"/>
    </row>
    <row r="54" spans="2:27" ht="30" customHeight="1" x14ac:dyDescent="0.35">
      <c r="D54" s="36"/>
      <c r="E54" s="224" t="s">
        <v>90</v>
      </c>
      <c r="F54" s="294"/>
      <c r="G54" s="295"/>
      <c r="H54" s="44" t="s">
        <v>190</v>
      </c>
      <c r="I54" s="51"/>
      <c r="J54" s="150" t="s">
        <v>255</v>
      </c>
      <c r="K54" s="54"/>
      <c r="L54" s="44" t="s">
        <v>190</v>
      </c>
      <c r="P54" s="51"/>
      <c r="Q54" s="51"/>
      <c r="R54" s="51"/>
      <c r="S54" s="65"/>
      <c r="T54" s="50"/>
      <c r="U54" s="51"/>
      <c r="V54" s="51"/>
      <c r="W54" s="51"/>
      <c r="X54" s="51"/>
      <c r="Y54" s="51"/>
      <c r="Z54" s="51"/>
      <c r="AA54" s="51"/>
    </row>
    <row r="55" spans="2:27" x14ac:dyDescent="0.35">
      <c r="B55" s="34"/>
      <c r="D55" s="36"/>
      <c r="E55" s="226" t="s">
        <v>252</v>
      </c>
      <c r="F55" s="296"/>
      <c r="G55" s="295"/>
      <c r="H55" s="56" t="e">
        <f>H49</f>
        <v>#DIV/0!</v>
      </c>
      <c r="I55" s="51"/>
      <c r="J55" s="151" t="s">
        <v>256</v>
      </c>
      <c r="K55" s="152"/>
      <c r="L55" s="67">
        <f>((H52/1000000)*120065)/1000</f>
        <v>2.4012999999999999E-3</v>
      </c>
      <c r="M55" s="51"/>
      <c r="P55" s="51"/>
      <c r="Q55" s="51"/>
      <c r="R55" s="51"/>
      <c r="S55" s="51"/>
      <c r="T55" s="51"/>
      <c r="U55" s="51"/>
      <c r="V55" s="51"/>
      <c r="W55" s="51"/>
      <c r="X55" s="51"/>
      <c r="Y55" s="51"/>
      <c r="Z55" s="51"/>
      <c r="AA55" s="51"/>
    </row>
    <row r="56" spans="2:27" x14ac:dyDescent="0.35">
      <c r="B56" s="34"/>
      <c r="D56" s="36"/>
      <c r="E56" s="297" t="s">
        <v>253</v>
      </c>
      <c r="F56" s="298"/>
      <c r="G56" s="295"/>
      <c r="H56" s="58" t="e">
        <f>H57-H55</f>
        <v>#DIV/0!</v>
      </c>
      <c r="I56" s="51"/>
      <c r="J56" s="151" t="s">
        <v>258</v>
      </c>
      <c r="K56" s="60"/>
      <c r="L56" s="68">
        <f>L55*H57</f>
        <v>1.4407799999999999</v>
      </c>
      <c r="O56" s="51"/>
      <c r="P56" s="51"/>
      <c r="Q56" s="51"/>
      <c r="R56" s="51"/>
      <c r="S56" s="51"/>
      <c r="T56" s="51"/>
      <c r="U56" s="51"/>
      <c r="V56" s="51"/>
      <c r="W56" s="51"/>
      <c r="X56" s="51"/>
      <c r="Y56" s="51"/>
      <c r="Z56" s="51"/>
      <c r="AA56" s="51"/>
    </row>
    <row r="57" spans="2:27" ht="15" customHeight="1" x14ac:dyDescent="0.35">
      <c r="D57" s="36"/>
      <c r="E57" s="230" t="s">
        <v>84</v>
      </c>
      <c r="F57" s="299"/>
      <c r="G57" s="295"/>
      <c r="H57" s="66">
        <v>600</v>
      </c>
      <c r="I57" s="51"/>
      <c r="J57" s="51"/>
      <c r="K57" s="51"/>
      <c r="L57" s="69"/>
      <c r="M57" s="51"/>
      <c r="N57" s="51"/>
      <c r="O57" s="51"/>
      <c r="P57" s="51"/>
      <c r="Q57" s="51"/>
      <c r="R57" s="51"/>
      <c r="S57" s="51"/>
      <c r="T57" s="51"/>
      <c r="U57" s="51"/>
      <c r="V57" s="51"/>
      <c r="W57" s="51"/>
      <c r="X57" s="51"/>
      <c r="Y57" s="51"/>
      <c r="Z57" s="51"/>
      <c r="AA57" s="51"/>
    </row>
    <row r="58" spans="2:27" ht="15" customHeight="1" x14ac:dyDescent="0.35">
      <c r="D58" s="36"/>
      <c r="H58" s="50"/>
      <c r="I58" s="51"/>
      <c r="J58" s="51"/>
      <c r="K58" s="51"/>
      <c r="L58" s="51"/>
      <c r="M58" s="51"/>
      <c r="N58" s="51"/>
      <c r="O58" s="51"/>
      <c r="P58" s="51"/>
      <c r="Q58" s="51"/>
      <c r="R58" s="51"/>
      <c r="S58" s="51"/>
      <c r="T58" s="51"/>
      <c r="U58" s="51"/>
      <c r="V58" s="51"/>
      <c r="W58" s="51"/>
      <c r="X58" s="51"/>
      <c r="Y58" s="51"/>
      <c r="Z58" s="51"/>
      <c r="AA58" s="51"/>
    </row>
    <row r="59" spans="2:27" x14ac:dyDescent="0.35">
      <c r="B59" s="34"/>
      <c r="C59" s="10">
        <v>4</v>
      </c>
      <c r="D59" s="36" t="s">
        <v>187</v>
      </c>
      <c r="I59" s="51"/>
      <c r="J59" s="51"/>
      <c r="K59" s="51"/>
      <c r="L59" s="51"/>
      <c r="M59" s="51"/>
      <c r="N59" s="51"/>
      <c r="O59" s="51"/>
      <c r="P59" s="51"/>
      <c r="Q59" s="51"/>
      <c r="R59" s="51"/>
      <c r="S59" s="51"/>
      <c r="T59" s="51"/>
      <c r="U59" s="51"/>
      <c r="V59" s="51"/>
      <c r="W59" s="51"/>
      <c r="X59" s="51"/>
      <c r="Y59" s="51"/>
      <c r="Z59" s="51"/>
      <c r="AA59" s="51"/>
    </row>
    <row r="60" spans="2:27" x14ac:dyDescent="0.35">
      <c r="B60" s="34"/>
      <c r="C60" s="10">
        <v>5</v>
      </c>
      <c r="D60" s="36" t="s">
        <v>259</v>
      </c>
      <c r="E60" s="36"/>
      <c r="F60" s="12"/>
      <c r="G60" s="70"/>
      <c r="L60" s="71"/>
    </row>
    <row r="61" spans="2:27" x14ac:dyDescent="0.35">
      <c r="B61" s="81"/>
      <c r="D61" s="36" t="s">
        <v>182</v>
      </c>
      <c r="E61" s="36"/>
      <c r="F61" s="12"/>
      <c r="G61" s="70"/>
    </row>
    <row r="62" spans="2:27" x14ac:dyDescent="0.35">
      <c r="B62" s="34"/>
      <c r="C62" s="10">
        <v>6</v>
      </c>
      <c r="D62" s="36" t="s">
        <v>181</v>
      </c>
      <c r="E62" s="36"/>
      <c r="F62" s="36"/>
    </row>
    <row r="63" spans="2:27" x14ac:dyDescent="0.35">
      <c r="B63" s="36"/>
      <c r="D63" s="36"/>
      <c r="E63" s="36"/>
      <c r="F63" s="36"/>
    </row>
    <row r="64" spans="2:27" x14ac:dyDescent="0.35">
      <c r="B64" s="36"/>
      <c r="C64" s="10" t="s">
        <v>186</v>
      </c>
      <c r="D64" s="36"/>
      <c r="E64" s="36"/>
      <c r="F64" s="36"/>
    </row>
    <row r="66" spans="1:27" ht="18.5" x14ac:dyDescent="0.35">
      <c r="A66" s="204" t="s">
        <v>260</v>
      </c>
      <c r="B66" s="204"/>
      <c r="C66" s="204"/>
      <c r="D66" s="204"/>
      <c r="E66" s="204"/>
      <c r="F66" s="204"/>
      <c r="G66" s="204"/>
      <c r="H66" s="204"/>
      <c r="I66" s="204"/>
      <c r="J66" s="204"/>
      <c r="K66" s="204"/>
      <c r="L66" s="204"/>
      <c r="M66" s="204"/>
      <c r="N66" s="51"/>
    </row>
    <row r="67" spans="1:27" outlineLevel="1" x14ac:dyDescent="0.35">
      <c r="D67" s="36"/>
      <c r="E67" s="36"/>
      <c r="H67" s="63"/>
      <c r="P67" s="51"/>
    </row>
    <row r="68" spans="1:27" outlineLevel="1" x14ac:dyDescent="0.35">
      <c r="B68" s="34"/>
      <c r="C68" s="10">
        <v>1</v>
      </c>
      <c r="D68" s="36" t="s">
        <v>322</v>
      </c>
      <c r="E68" s="36"/>
      <c r="F68" s="36"/>
      <c r="P68" s="55"/>
    </row>
    <row r="69" spans="1:27" ht="30" customHeight="1" outlineLevel="1" x14ac:dyDescent="0.35">
      <c r="D69" s="36"/>
      <c r="E69" s="224" t="s">
        <v>90</v>
      </c>
      <c r="F69" s="294"/>
      <c r="G69" s="295"/>
      <c r="H69" s="44" t="s">
        <v>190</v>
      </c>
      <c r="I69" s="51"/>
      <c r="J69" s="51"/>
      <c r="P69" s="51"/>
      <c r="Q69" s="51"/>
      <c r="R69" s="50"/>
      <c r="S69" s="51"/>
      <c r="T69" s="51"/>
      <c r="U69" s="51"/>
      <c r="V69" s="51"/>
      <c r="W69" s="51"/>
      <c r="X69" s="51"/>
      <c r="Y69" s="51"/>
      <c r="Z69" s="51"/>
      <c r="AA69" s="51"/>
    </row>
    <row r="70" spans="1:27" outlineLevel="1" x14ac:dyDescent="0.35">
      <c r="B70" s="34"/>
      <c r="D70" s="36"/>
      <c r="E70" s="226" t="s">
        <v>248</v>
      </c>
      <c r="F70" s="296"/>
      <c r="G70" s="295"/>
      <c r="H70" s="56" t="e">
        <f>L92/L38</f>
        <v>#DIV/0!</v>
      </c>
      <c r="I70" s="51" t="s">
        <v>321</v>
      </c>
      <c r="J70" s="51"/>
      <c r="P70" s="51"/>
      <c r="Q70" s="51"/>
      <c r="R70" s="51"/>
      <c r="S70" s="51"/>
      <c r="T70" s="51"/>
      <c r="U70" s="51"/>
      <c r="V70" s="51"/>
      <c r="W70" s="51"/>
      <c r="X70" s="51"/>
      <c r="Y70" s="51"/>
      <c r="Z70" s="51"/>
      <c r="AA70" s="51"/>
    </row>
    <row r="71" spans="1:27" outlineLevel="1" x14ac:dyDescent="0.35">
      <c r="B71" s="34"/>
      <c r="D71" s="36"/>
      <c r="E71" s="297" t="s">
        <v>249</v>
      </c>
      <c r="F71" s="298"/>
      <c r="G71" s="295"/>
      <c r="H71" s="58" t="e">
        <f>H70/3</f>
        <v>#DIV/0!</v>
      </c>
      <c r="I71" s="51"/>
      <c r="J71" s="65"/>
      <c r="P71" s="51"/>
      <c r="Q71" s="51"/>
      <c r="R71" s="51"/>
      <c r="S71" s="51"/>
      <c r="T71" s="51"/>
      <c r="U71" s="51"/>
      <c r="V71" s="51"/>
      <c r="W71" s="51"/>
      <c r="X71" s="51"/>
      <c r="Y71" s="51"/>
      <c r="Z71" s="51"/>
      <c r="AA71" s="51"/>
    </row>
    <row r="72" spans="1:27" ht="15" customHeight="1" outlineLevel="1" x14ac:dyDescent="0.35">
      <c r="D72" s="36"/>
      <c r="E72" s="230" t="s">
        <v>84</v>
      </c>
      <c r="F72" s="299"/>
      <c r="G72" s="295"/>
      <c r="H72" s="62" t="e">
        <f>SUM(H70:H71)</f>
        <v>#DIV/0!</v>
      </c>
      <c r="I72" s="51"/>
      <c r="J72" s="51"/>
      <c r="P72" s="51"/>
      <c r="Q72" s="51"/>
      <c r="R72" s="51"/>
      <c r="S72" s="65"/>
      <c r="T72" s="50"/>
      <c r="U72" s="51"/>
      <c r="V72" s="51"/>
      <c r="W72" s="51"/>
      <c r="X72" s="51"/>
      <c r="Y72" s="51"/>
      <c r="Z72" s="51"/>
      <c r="AA72" s="51"/>
    </row>
    <row r="73" spans="1:27" ht="15" customHeight="1" outlineLevel="1" x14ac:dyDescent="0.35">
      <c r="D73" s="36"/>
      <c r="H73" s="50"/>
      <c r="I73" s="51"/>
      <c r="J73" s="51"/>
      <c r="K73" s="51"/>
      <c r="L73" s="51"/>
      <c r="M73" s="51"/>
      <c r="N73" s="51"/>
      <c r="O73" s="51"/>
      <c r="P73" s="51"/>
      <c r="Q73" s="51"/>
      <c r="R73" s="51"/>
      <c r="S73" s="51"/>
      <c r="T73" s="51"/>
      <c r="U73" s="51"/>
      <c r="V73" s="51"/>
      <c r="W73" s="51"/>
      <c r="X73" s="51"/>
      <c r="Y73" s="51"/>
      <c r="Z73" s="51"/>
      <c r="AA73" s="51"/>
    </row>
    <row r="74" spans="1:27" outlineLevel="1" x14ac:dyDescent="0.35">
      <c r="B74" s="34"/>
      <c r="C74" s="10">
        <v>2</v>
      </c>
      <c r="D74" s="36" t="s">
        <v>185</v>
      </c>
    </row>
    <row r="75" spans="1:27" ht="30" customHeight="1" outlineLevel="1" x14ac:dyDescent="0.35">
      <c r="D75" s="36"/>
      <c r="E75" s="224" t="s">
        <v>90</v>
      </c>
      <c r="F75" s="294"/>
      <c r="G75" s="295"/>
      <c r="H75" s="44" t="s">
        <v>190</v>
      </c>
      <c r="I75" s="51"/>
      <c r="J75" s="51"/>
      <c r="P75" s="51"/>
      <c r="Q75" s="51"/>
      <c r="R75" s="50"/>
      <c r="S75" s="51"/>
      <c r="T75" s="51"/>
      <c r="U75" s="51"/>
      <c r="V75" s="51"/>
      <c r="W75" s="51"/>
      <c r="X75" s="51"/>
      <c r="Y75" s="51"/>
      <c r="Z75" s="51"/>
      <c r="AA75" s="51"/>
    </row>
    <row r="76" spans="1:27" outlineLevel="1" x14ac:dyDescent="0.35">
      <c r="B76" s="34"/>
      <c r="D76" s="36"/>
      <c r="E76" s="226" t="s">
        <v>261</v>
      </c>
      <c r="F76" s="296"/>
      <c r="G76" s="295"/>
      <c r="H76" s="56">
        <v>2</v>
      </c>
      <c r="I76" s="51"/>
      <c r="J76" s="51"/>
      <c r="P76" s="51"/>
      <c r="Q76" s="51"/>
      <c r="R76" s="51"/>
      <c r="S76" s="51"/>
      <c r="T76" s="51"/>
      <c r="U76" s="51"/>
      <c r="V76" s="51"/>
      <c r="W76" s="51"/>
      <c r="X76" s="51"/>
      <c r="Y76" s="51"/>
      <c r="Z76" s="51"/>
      <c r="AA76" s="51"/>
    </row>
    <row r="77" spans="1:27" outlineLevel="1" x14ac:dyDescent="0.35">
      <c r="B77" s="34"/>
      <c r="D77" s="36"/>
      <c r="E77" s="297" t="s">
        <v>249</v>
      </c>
      <c r="F77" s="298"/>
      <c r="G77" s="295"/>
      <c r="H77" s="58">
        <v>2</v>
      </c>
      <c r="I77" s="51"/>
      <c r="J77" s="51"/>
      <c r="P77" s="51"/>
      <c r="Q77" s="51"/>
      <c r="R77" s="51"/>
      <c r="S77" s="51"/>
      <c r="T77" s="51"/>
      <c r="U77" s="51"/>
      <c r="V77" s="51"/>
      <c r="W77" s="51"/>
      <c r="X77" s="51"/>
      <c r="Y77" s="51"/>
      <c r="Z77" s="51"/>
      <c r="AA77" s="51"/>
    </row>
    <row r="78" spans="1:27" ht="15" customHeight="1" outlineLevel="1" x14ac:dyDescent="0.35">
      <c r="D78" s="36"/>
      <c r="E78" s="230" t="s">
        <v>84</v>
      </c>
      <c r="F78" s="299"/>
      <c r="G78" s="295"/>
      <c r="H78" s="62">
        <v>4</v>
      </c>
      <c r="I78" s="51"/>
      <c r="J78" s="51"/>
      <c r="P78" s="51"/>
      <c r="Q78" s="51"/>
      <c r="R78" s="51"/>
      <c r="S78" s="65"/>
      <c r="T78" s="50"/>
      <c r="U78" s="51"/>
      <c r="V78" s="51"/>
      <c r="W78" s="51"/>
      <c r="X78" s="51"/>
      <c r="Y78" s="51"/>
      <c r="Z78" s="51"/>
      <c r="AA78" s="51"/>
    </row>
    <row r="79" spans="1:27" ht="15" customHeight="1" outlineLevel="1" x14ac:dyDescent="0.35">
      <c r="D79" s="36"/>
      <c r="H79" s="50"/>
      <c r="I79" s="51"/>
      <c r="J79" s="51"/>
      <c r="K79" s="51"/>
      <c r="L79" s="51"/>
      <c r="M79" s="51"/>
      <c r="N79" s="51"/>
      <c r="O79" s="51"/>
      <c r="P79" s="51"/>
      <c r="Q79" s="51"/>
      <c r="R79" s="51"/>
      <c r="S79" s="51"/>
      <c r="T79" s="51"/>
      <c r="U79" s="51"/>
      <c r="V79" s="51"/>
      <c r="W79" s="51"/>
      <c r="X79" s="51"/>
      <c r="Y79" s="51"/>
      <c r="Z79" s="51"/>
      <c r="AA79" s="51"/>
    </row>
    <row r="80" spans="1:27" outlineLevel="1" x14ac:dyDescent="0.35">
      <c r="B80" s="34"/>
      <c r="C80" s="10">
        <v>3</v>
      </c>
      <c r="D80" s="36" t="s">
        <v>184</v>
      </c>
    </row>
    <row r="81" spans="2:27" outlineLevel="1" x14ac:dyDescent="0.35">
      <c r="D81" s="36"/>
      <c r="I81" s="51"/>
      <c r="J81" s="51"/>
      <c r="U81" s="51"/>
      <c r="V81" s="51"/>
      <c r="W81" s="51"/>
      <c r="X81" s="51"/>
      <c r="Y81" s="51"/>
      <c r="Z81" s="51"/>
      <c r="AA81" s="51"/>
    </row>
    <row r="82" spans="2:27" outlineLevel="1" x14ac:dyDescent="0.35">
      <c r="B82" s="34"/>
      <c r="C82" s="10">
        <v>4</v>
      </c>
      <c r="D82" s="36" t="s">
        <v>262</v>
      </c>
    </row>
    <row r="83" spans="2:27" ht="30" customHeight="1" outlineLevel="1" x14ac:dyDescent="0.35">
      <c r="D83" s="36"/>
      <c r="E83" s="224" t="s">
        <v>90</v>
      </c>
      <c r="F83" s="294"/>
      <c r="G83" s="295"/>
      <c r="H83" s="44" t="s">
        <v>190</v>
      </c>
      <c r="I83" s="51"/>
      <c r="J83" s="51"/>
      <c r="P83" s="51"/>
      <c r="Q83" s="51"/>
      <c r="R83" s="50"/>
      <c r="S83" s="51"/>
      <c r="T83" s="51"/>
      <c r="U83" s="51"/>
      <c r="V83" s="51"/>
      <c r="W83" s="51"/>
      <c r="X83" s="51"/>
      <c r="Y83" s="51"/>
      <c r="Z83" s="51"/>
      <c r="AA83" s="51"/>
    </row>
    <row r="84" spans="2:27" outlineLevel="1" x14ac:dyDescent="0.35">
      <c r="B84" s="34"/>
      <c r="D84" s="36"/>
      <c r="E84" s="226" t="s">
        <v>263</v>
      </c>
      <c r="F84" s="296"/>
      <c r="G84" s="295"/>
      <c r="H84" s="56">
        <v>4</v>
      </c>
      <c r="I84" s="51"/>
      <c r="J84" s="51"/>
      <c r="P84" s="51"/>
      <c r="Q84" s="51"/>
      <c r="R84" s="51"/>
      <c r="S84" s="51"/>
      <c r="T84" s="51"/>
      <c r="U84" s="51"/>
      <c r="V84" s="51"/>
      <c r="W84" s="51"/>
      <c r="X84" s="51"/>
      <c r="Y84" s="51"/>
      <c r="Z84" s="51"/>
      <c r="AA84" s="51"/>
    </row>
    <row r="85" spans="2:27" ht="15" customHeight="1" outlineLevel="1" x14ac:dyDescent="0.35">
      <c r="B85" s="34"/>
      <c r="D85" s="36"/>
      <c r="E85" s="297" t="s">
        <v>253</v>
      </c>
      <c r="F85" s="298"/>
      <c r="G85" s="295"/>
      <c r="H85" s="58">
        <v>996</v>
      </c>
      <c r="I85" s="51"/>
      <c r="J85" s="51"/>
      <c r="P85" s="51"/>
      <c r="Q85" s="51"/>
      <c r="R85" s="51"/>
      <c r="S85" s="51"/>
      <c r="T85" s="51"/>
      <c r="U85" s="51"/>
      <c r="V85" s="51"/>
      <c r="W85" s="51"/>
      <c r="X85" s="51"/>
      <c r="Y85" s="51"/>
      <c r="Z85" s="51"/>
      <c r="AA85" s="51"/>
    </row>
    <row r="86" spans="2:27" ht="15" customHeight="1" outlineLevel="1" x14ac:dyDescent="0.35">
      <c r="D86" s="36"/>
      <c r="E86" s="230" t="s">
        <v>84</v>
      </c>
      <c r="F86" s="299"/>
      <c r="G86" s="295"/>
      <c r="H86" s="62">
        <v>1000</v>
      </c>
      <c r="I86" s="51"/>
      <c r="J86" s="51"/>
      <c r="P86" s="51"/>
      <c r="Q86" s="51"/>
      <c r="R86" s="51"/>
      <c r="S86" s="65"/>
      <c r="T86" s="50"/>
      <c r="U86" s="51"/>
      <c r="V86" s="51"/>
      <c r="W86" s="51"/>
      <c r="X86" s="51"/>
      <c r="Y86" s="51"/>
      <c r="Z86" s="51"/>
      <c r="AA86" s="51"/>
    </row>
    <row r="87" spans="2:27" ht="15" customHeight="1" outlineLevel="1" x14ac:dyDescent="0.35">
      <c r="D87" s="36"/>
      <c r="H87" s="50"/>
      <c r="I87" s="51"/>
      <c r="J87" s="51"/>
      <c r="K87" s="51"/>
      <c r="L87" s="51"/>
      <c r="M87" s="51"/>
      <c r="N87" s="51"/>
      <c r="O87" s="51"/>
      <c r="P87" s="51"/>
      <c r="Q87" s="51"/>
      <c r="R87" s="51"/>
      <c r="S87" s="51"/>
      <c r="T87" s="51"/>
      <c r="U87" s="51"/>
      <c r="V87" s="51"/>
      <c r="W87" s="51"/>
      <c r="X87" s="51"/>
      <c r="Y87" s="51"/>
      <c r="Z87" s="51"/>
      <c r="AA87" s="51"/>
    </row>
    <row r="88" spans="2:27" outlineLevel="1" x14ac:dyDescent="0.35">
      <c r="B88" s="34"/>
      <c r="C88" s="10">
        <v>5</v>
      </c>
      <c r="D88" s="36" t="s">
        <v>251</v>
      </c>
      <c r="E88" s="36"/>
      <c r="F88" s="36"/>
      <c r="H88" s="66">
        <v>20</v>
      </c>
      <c r="I88" s="51" t="s">
        <v>246</v>
      </c>
      <c r="N88" s="51"/>
      <c r="P88" s="51"/>
      <c r="Q88" s="51"/>
      <c r="R88" s="51"/>
      <c r="S88" s="51"/>
      <c r="T88" s="51"/>
      <c r="U88" s="51"/>
      <c r="V88" s="51"/>
      <c r="W88" s="51"/>
      <c r="X88" s="51"/>
      <c r="Y88" s="51"/>
      <c r="Z88" s="51"/>
      <c r="AA88" s="51"/>
    </row>
    <row r="89" spans="2:27" ht="15" customHeight="1" outlineLevel="1" x14ac:dyDescent="0.35">
      <c r="D89" s="36"/>
      <c r="H89" s="50"/>
      <c r="I89" s="51"/>
      <c r="N89" s="51"/>
      <c r="P89" s="51"/>
      <c r="Q89" s="51"/>
      <c r="R89" s="51"/>
      <c r="S89" s="51"/>
      <c r="T89" s="51"/>
      <c r="U89" s="51"/>
      <c r="V89" s="51"/>
      <c r="W89" s="51"/>
      <c r="X89" s="51"/>
      <c r="Y89" s="51"/>
      <c r="Z89" s="51"/>
      <c r="AA89" s="51"/>
    </row>
    <row r="90" spans="2:27" ht="30" customHeight="1" outlineLevel="1" x14ac:dyDescent="0.35">
      <c r="D90" s="36"/>
      <c r="E90" s="224" t="s">
        <v>90</v>
      </c>
      <c r="F90" s="294"/>
      <c r="G90" s="295"/>
      <c r="H90" s="44" t="s">
        <v>190</v>
      </c>
      <c r="I90" s="51"/>
      <c r="J90" s="150" t="s">
        <v>255</v>
      </c>
      <c r="K90" s="54"/>
      <c r="L90" s="44" t="s">
        <v>190</v>
      </c>
      <c r="P90" s="51"/>
      <c r="Q90" s="51"/>
      <c r="R90" s="51"/>
      <c r="S90" s="65"/>
      <c r="T90" s="50"/>
      <c r="U90" s="51"/>
      <c r="V90" s="51"/>
      <c r="W90" s="51"/>
      <c r="X90" s="51"/>
      <c r="Y90" s="51"/>
      <c r="Z90" s="51"/>
      <c r="AA90" s="51"/>
    </row>
    <row r="91" spans="2:27" outlineLevel="1" x14ac:dyDescent="0.35">
      <c r="B91" s="34"/>
      <c r="D91" s="36"/>
      <c r="E91" s="226" t="s">
        <v>252</v>
      </c>
      <c r="F91" s="296"/>
      <c r="G91" s="295"/>
      <c r="H91" s="56" t="e">
        <f>H72</f>
        <v>#DIV/0!</v>
      </c>
      <c r="I91" s="51"/>
      <c r="J91" s="151" t="s">
        <v>256</v>
      </c>
      <c r="K91" s="152"/>
      <c r="L91" s="67">
        <f>((H88/1000000)*120065)/1000</f>
        <v>2.4012999999999999E-3</v>
      </c>
      <c r="M91" s="51"/>
      <c r="P91" s="51"/>
      <c r="Q91" s="51"/>
      <c r="R91" s="51"/>
      <c r="S91" s="51"/>
      <c r="T91" s="51"/>
      <c r="U91" s="51"/>
      <c r="V91" s="51"/>
      <c r="W91" s="51"/>
      <c r="X91" s="51"/>
      <c r="Y91" s="51"/>
      <c r="Z91" s="51"/>
      <c r="AA91" s="51"/>
    </row>
    <row r="92" spans="2:27" outlineLevel="1" x14ac:dyDescent="0.35">
      <c r="B92" s="34"/>
      <c r="D92" s="36"/>
      <c r="E92" s="151" t="s">
        <v>264</v>
      </c>
      <c r="F92" s="154"/>
      <c r="G92" s="153"/>
      <c r="H92" s="56">
        <v>6</v>
      </c>
      <c r="I92" s="51"/>
      <c r="J92" s="151" t="s">
        <v>258</v>
      </c>
      <c r="K92" s="60"/>
      <c r="L92" s="68">
        <f>L91*H94</f>
        <v>1.4407799999999999</v>
      </c>
      <c r="M92" s="51"/>
      <c r="P92" s="51"/>
      <c r="Q92" s="51"/>
      <c r="R92" s="51"/>
      <c r="S92" s="51"/>
      <c r="T92" s="51"/>
      <c r="U92" s="51"/>
      <c r="V92" s="51"/>
      <c r="W92" s="51"/>
      <c r="X92" s="51"/>
      <c r="Y92" s="51"/>
      <c r="Z92" s="51"/>
      <c r="AA92" s="51"/>
    </row>
    <row r="93" spans="2:27" outlineLevel="1" x14ac:dyDescent="0.35">
      <c r="B93" s="34"/>
      <c r="D93" s="36"/>
      <c r="E93" s="297" t="s">
        <v>253</v>
      </c>
      <c r="F93" s="298"/>
      <c r="G93" s="295"/>
      <c r="H93" s="58" t="e">
        <f>H94-H92-H91</f>
        <v>#DIV/0!</v>
      </c>
      <c r="I93" s="51"/>
      <c r="O93" s="51"/>
      <c r="P93" s="51"/>
      <c r="Q93" s="51"/>
      <c r="R93" s="51"/>
      <c r="S93" s="51"/>
      <c r="T93" s="51"/>
      <c r="U93" s="51"/>
      <c r="V93" s="51"/>
      <c r="W93" s="51"/>
      <c r="X93" s="51"/>
      <c r="Y93" s="51"/>
      <c r="Z93" s="51"/>
      <c r="AA93" s="51"/>
    </row>
    <row r="94" spans="2:27" ht="15" customHeight="1" outlineLevel="1" x14ac:dyDescent="0.35">
      <c r="D94" s="36"/>
      <c r="E94" s="230" t="s">
        <v>84</v>
      </c>
      <c r="F94" s="299"/>
      <c r="G94" s="295"/>
      <c r="H94" s="66">
        <v>600</v>
      </c>
      <c r="I94" s="51"/>
      <c r="J94" s="51"/>
      <c r="K94" s="51"/>
      <c r="L94" s="69"/>
      <c r="M94" s="51"/>
      <c r="N94" s="51"/>
      <c r="O94" s="51"/>
      <c r="P94" s="51"/>
      <c r="Q94" s="51"/>
      <c r="R94" s="51"/>
      <c r="S94" s="51"/>
      <c r="T94" s="51"/>
      <c r="U94" s="51"/>
      <c r="V94" s="51"/>
      <c r="W94" s="51"/>
      <c r="X94" s="51"/>
      <c r="Y94" s="51"/>
      <c r="Z94" s="51"/>
      <c r="AA94" s="51"/>
    </row>
    <row r="95" spans="2:27" ht="15" customHeight="1" outlineLevel="1" x14ac:dyDescent="0.35">
      <c r="D95" s="36"/>
      <c r="H95" s="50"/>
      <c r="I95" s="51"/>
      <c r="J95" s="51"/>
      <c r="K95" s="51"/>
      <c r="L95" s="51"/>
      <c r="M95" s="51"/>
      <c r="N95" s="51"/>
      <c r="O95" s="51"/>
      <c r="P95" s="51"/>
      <c r="Q95" s="51"/>
      <c r="R95" s="51"/>
      <c r="S95" s="51"/>
      <c r="T95" s="51"/>
      <c r="U95" s="51"/>
      <c r="V95" s="51"/>
      <c r="W95" s="51"/>
      <c r="X95" s="51"/>
      <c r="Y95" s="51"/>
      <c r="Z95" s="51"/>
      <c r="AA95" s="51"/>
    </row>
    <row r="96" spans="2:27" outlineLevel="1" x14ac:dyDescent="0.35">
      <c r="B96" s="36"/>
      <c r="C96" s="10" t="s">
        <v>183</v>
      </c>
      <c r="D96" s="36"/>
      <c r="E96" s="36"/>
      <c r="F96" s="36"/>
    </row>
    <row r="97" spans="1:27" outlineLevel="1" x14ac:dyDescent="0.35">
      <c r="B97" s="36"/>
      <c r="D97" s="36"/>
      <c r="E97" s="36"/>
      <c r="F97" s="36"/>
    </row>
    <row r="98" spans="1:27" outlineLevel="1" x14ac:dyDescent="0.35">
      <c r="B98" s="34"/>
      <c r="C98" s="10">
        <v>4</v>
      </c>
      <c r="D98" s="36" t="s">
        <v>318</v>
      </c>
      <c r="I98" s="51"/>
      <c r="J98" s="51"/>
      <c r="K98" s="51"/>
      <c r="L98" s="51"/>
      <c r="M98" s="51"/>
      <c r="N98" s="51"/>
      <c r="O98" s="51"/>
      <c r="P98" s="51"/>
      <c r="Q98" s="51"/>
      <c r="R98" s="51"/>
      <c r="S98" s="51"/>
      <c r="T98" s="51"/>
      <c r="U98" s="51"/>
      <c r="V98" s="51"/>
      <c r="W98" s="51"/>
      <c r="X98" s="51"/>
      <c r="Y98" s="51"/>
      <c r="Z98" s="51"/>
      <c r="AA98" s="51"/>
    </row>
    <row r="99" spans="1:27" outlineLevel="1" x14ac:dyDescent="0.35">
      <c r="B99" s="34"/>
      <c r="C99" s="10">
        <v>5</v>
      </c>
      <c r="D99" s="36" t="s">
        <v>259</v>
      </c>
      <c r="E99" s="36"/>
      <c r="F99" s="12"/>
      <c r="G99" s="70"/>
      <c r="L99" s="71"/>
    </row>
    <row r="100" spans="1:27" outlineLevel="1" x14ac:dyDescent="0.35">
      <c r="B100" s="81"/>
      <c r="D100" s="36" t="s">
        <v>182</v>
      </c>
      <c r="E100" s="36"/>
      <c r="F100" s="12"/>
      <c r="G100" s="70"/>
    </row>
    <row r="101" spans="1:27" outlineLevel="1" x14ac:dyDescent="0.35">
      <c r="B101" s="34"/>
      <c r="C101" s="10">
        <v>6</v>
      </c>
      <c r="D101" s="36" t="s">
        <v>181</v>
      </c>
      <c r="E101" s="36"/>
      <c r="F101" s="36"/>
    </row>
    <row r="102" spans="1:27" outlineLevel="1" x14ac:dyDescent="0.35">
      <c r="B102" s="36"/>
      <c r="D102" s="36"/>
      <c r="E102" s="36"/>
      <c r="F102" s="36"/>
    </row>
    <row r="103" spans="1:27" outlineLevel="1" x14ac:dyDescent="0.35">
      <c r="B103" s="36"/>
      <c r="C103" s="10" t="s">
        <v>186</v>
      </c>
      <c r="D103" s="36"/>
      <c r="E103" s="36"/>
      <c r="F103" s="36"/>
    </row>
    <row r="104" spans="1:27" outlineLevel="1" x14ac:dyDescent="0.35">
      <c r="D104" s="36"/>
      <c r="E104" s="36"/>
      <c r="F104" s="36"/>
    </row>
    <row r="105" spans="1:27" ht="18.5" x14ac:dyDescent="0.35">
      <c r="A105" s="204" t="s">
        <v>180</v>
      </c>
      <c r="B105" s="204"/>
      <c r="C105" s="204"/>
      <c r="D105" s="204"/>
      <c r="E105" s="204"/>
      <c r="F105" s="204"/>
      <c r="G105" s="204"/>
      <c r="H105" s="204"/>
      <c r="I105" s="204"/>
      <c r="J105" s="204"/>
      <c r="K105" s="204"/>
      <c r="L105" s="204"/>
      <c r="M105" s="204"/>
    </row>
    <row r="107" spans="1:27" x14ac:dyDescent="0.35">
      <c r="B107" s="148" t="s">
        <v>46</v>
      </c>
      <c r="C107" s="149"/>
      <c r="D107" s="149"/>
      <c r="E107" s="149"/>
      <c r="F107" s="34"/>
    </row>
  </sheetData>
  <sheetProtection algorithmName="SHA-512" hashValue="tNjyHr6RsT4UJ1nU0vTZC546HnxV+WjfBZSrvp7bCtnyQPETEP87MRahVldZ42WEk4lohfkrScegE4OwWQAjzg==" saltValue="IYUYbeqn+7s8jmc3XKqSkA==" spinCount="100000" sheet="1" objects="1" scenarios="1"/>
  <mergeCells count="64">
    <mergeCell ref="E93:G93"/>
    <mergeCell ref="E94:G94"/>
    <mergeCell ref="E75:G75"/>
    <mergeCell ref="E76:G76"/>
    <mergeCell ref="E77:G77"/>
    <mergeCell ref="E78:G78"/>
    <mergeCell ref="E83:G83"/>
    <mergeCell ref="E84:G84"/>
    <mergeCell ref="E85:G85"/>
    <mergeCell ref="E86:G86"/>
    <mergeCell ref="E70:G70"/>
    <mergeCell ref="E71:G71"/>
    <mergeCell ref="E72:G72"/>
    <mergeCell ref="E90:G90"/>
    <mergeCell ref="E91:G91"/>
    <mergeCell ref="E12:F12"/>
    <mergeCell ref="I12:J12"/>
    <mergeCell ref="K12:L12"/>
    <mergeCell ref="E13:F13"/>
    <mergeCell ref="I13:J13"/>
    <mergeCell ref="K13:L13"/>
    <mergeCell ref="E11:F11"/>
    <mergeCell ref="I11:J11"/>
    <mergeCell ref="K11:L11"/>
    <mergeCell ref="B3:E3"/>
    <mergeCell ref="B4:E4"/>
    <mergeCell ref="B5:E5"/>
    <mergeCell ref="K14:L14"/>
    <mergeCell ref="E15:F15"/>
    <mergeCell ref="I15:J15"/>
    <mergeCell ref="K15:L15"/>
    <mergeCell ref="E14:F14"/>
    <mergeCell ref="A1:M1"/>
    <mergeCell ref="E37:G37"/>
    <mergeCell ref="E38:G38"/>
    <mergeCell ref="E39:G39"/>
    <mergeCell ref="E40:G40"/>
    <mergeCell ref="E35:G35"/>
    <mergeCell ref="E17:F17"/>
    <mergeCell ref="I17:J17"/>
    <mergeCell ref="K17:L17"/>
    <mergeCell ref="E25:F25"/>
    <mergeCell ref="E26:F26"/>
    <mergeCell ref="E27:F27"/>
    <mergeCell ref="E34:G34"/>
    <mergeCell ref="E16:F16"/>
    <mergeCell ref="I16:J16"/>
    <mergeCell ref="K16:L16"/>
    <mergeCell ref="A105:M105"/>
    <mergeCell ref="A66:M66"/>
    <mergeCell ref="A43:M43"/>
    <mergeCell ref="A29:M29"/>
    <mergeCell ref="A8:M8"/>
    <mergeCell ref="E46:G46"/>
    <mergeCell ref="E47:G47"/>
    <mergeCell ref="E48:G48"/>
    <mergeCell ref="E49:G49"/>
    <mergeCell ref="E54:G54"/>
    <mergeCell ref="E55:G55"/>
    <mergeCell ref="E56:G56"/>
    <mergeCell ref="E57:G57"/>
    <mergeCell ref="E69:G69"/>
    <mergeCell ref="E33:G33"/>
    <mergeCell ref="I14:J14"/>
  </mergeCells>
  <conditionalFormatting sqref="H34">
    <cfRule type="cellIs" dxfId="3" priority="10" operator="greaterThanOrEqual">
      <formula>0.16</formula>
    </cfRule>
    <cfRule type="cellIs" dxfId="2" priority="11" operator="lessThan">
      <formula>0.16</formula>
    </cfRule>
    <cfRule type="containsText" dxfId="1" priority="12" operator="containsText" text="Enter">
      <formula>NOT(ISERROR(SEARCH("Enter",H34)))</formula>
    </cfRule>
  </conditionalFormatting>
  <conditionalFormatting sqref="I12:J12 I16:J16 H38:H39">
    <cfRule type="cellIs" dxfId="0" priority="1" operator="equal">
      <formula>"Do not dilute"</formula>
    </cfRule>
  </conditionalFormatting>
  <pageMargins left="0.23622047244094491" right="0.23622047244094491" top="0.74803149606299213" bottom="0.74803149606299213" header="0.31496062992125984" footer="0.31496062992125984"/>
  <pageSetup scale="64" fitToHeight="0" orientation="portrait" r:id="rId1"/>
  <headerFooter>
    <oddHeader>&amp;R&amp;8&amp;G</oddHeader>
    <oddFooter>&amp;C&amp;8
&amp;P  of &amp;N&amp;R&amp;8Version: 3.0</oddFooter>
  </headerFooter>
  <rowBreaks count="1" manualBreakCount="1">
    <brk id="64"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DAA48-C858-450F-9879-44BEE6CBB3F4}">
  <dimension ref="A1:C31"/>
  <sheetViews>
    <sheetView zoomScaleNormal="100" workbookViewId="0">
      <selection activeCell="C2" sqref="C2"/>
    </sheetView>
  </sheetViews>
  <sheetFormatPr defaultColWidth="8.81640625" defaultRowHeight="14.5" x14ac:dyDescent="0.35"/>
  <cols>
    <col min="1" max="1" width="8.54296875" style="7" customWidth="1"/>
    <col min="2" max="2" width="16.453125" style="16" customWidth="1"/>
    <col min="3" max="3" width="68" style="17" customWidth="1"/>
    <col min="4" max="16384" width="8.81640625" style="1"/>
  </cols>
  <sheetData>
    <row r="1" spans="1:3" s="3" customFormat="1" ht="25" x14ac:dyDescent="0.35">
      <c r="A1" s="22" t="s">
        <v>4</v>
      </c>
      <c r="B1" s="24" t="s">
        <v>5</v>
      </c>
      <c r="C1" s="25" t="s">
        <v>6</v>
      </c>
    </row>
    <row r="2" spans="1:3" s="4" customFormat="1" ht="42.75" customHeight="1" x14ac:dyDescent="0.35">
      <c r="A2" s="23">
        <v>1</v>
      </c>
      <c r="B2" s="26" t="s">
        <v>360</v>
      </c>
      <c r="C2" s="27" t="s">
        <v>359</v>
      </c>
    </row>
    <row r="3" spans="1:3" s="4" customFormat="1" ht="312" x14ac:dyDescent="0.35">
      <c r="A3" s="23">
        <v>2</v>
      </c>
      <c r="B3" s="26" t="s">
        <v>352</v>
      </c>
      <c r="C3" s="27" t="s">
        <v>361</v>
      </c>
    </row>
    <row r="4" spans="1:3" s="4" customFormat="1" ht="52" x14ac:dyDescent="0.35">
      <c r="A4" s="23">
        <v>3</v>
      </c>
      <c r="B4" s="26" t="s">
        <v>354</v>
      </c>
      <c r="C4" s="27" t="s">
        <v>358</v>
      </c>
    </row>
    <row r="5" spans="1:3" s="4" customFormat="1" x14ac:dyDescent="0.35">
      <c r="A5" s="170"/>
      <c r="B5" s="171"/>
      <c r="C5" s="172"/>
    </row>
    <row r="6" spans="1:3" s="4" customFormat="1" x14ac:dyDescent="0.35">
      <c r="A6" s="7"/>
      <c r="B6" s="16"/>
      <c r="C6" s="17"/>
    </row>
    <row r="7" spans="1:3" s="4" customFormat="1" x14ac:dyDescent="0.35">
      <c r="A7" s="7"/>
      <c r="B7" s="16"/>
      <c r="C7" s="17"/>
    </row>
    <row r="8" spans="1:3" s="4" customFormat="1" x14ac:dyDescent="0.35">
      <c r="A8" s="7"/>
      <c r="B8" s="16"/>
      <c r="C8" s="17"/>
    </row>
    <row r="9" spans="1:3" s="4" customFormat="1" x14ac:dyDescent="0.35">
      <c r="A9" s="7"/>
      <c r="B9" s="16"/>
      <c r="C9" s="17"/>
    </row>
    <row r="10" spans="1:3" s="4" customFormat="1" x14ac:dyDescent="0.35">
      <c r="A10" s="7"/>
      <c r="B10" s="16"/>
      <c r="C10" s="17"/>
    </row>
    <row r="11" spans="1:3" s="4" customFormat="1" x14ac:dyDescent="0.35">
      <c r="A11" s="7"/>
      <c r="B11" s="16"/>
      <c r="C11" s="17"/>
    </row>
    <row r="12" spans="1:3" s="4" customFormat="1" x14ac:dyDescent="0.35">
      <c r="A12" s="7"/>
      <c r="B12" s="16"/>
      <c r="C12" s="17"/>
    </row>
    <row r="13" spans="1:3" s="4" customFormat="1" x14ac:dyDescent="0.35">
      <c r="A13" s="7"/>
      <c r="B13" s="16"/>
      <c r="C13" s="17"/>
    </row>
    <row r="14" spans="1:3" s="4" customFormat="1" x14ac:dyDescent="0.35">
      <c r="A14" s="7"/>
      <c r="B14" s="16"/>
      <c r="C14" s="17"/>
    </row>
    <row r="15" spans="1:3" s="4" customFormat="1" x14ac:dyDescent="0.35">
      <c r="A15" s="7"/>
      <c r="B15" s="16"/>
      <c r="C15" s="17"/>
    </row>
    <row r="16" spans="1:3" s="4" customFormat="1" x14ac:dyDescent="0.35">
      <c r="A16" s="7"/>
      <c r="B16" s="16"/>
      <c r="C16" s="17"/>
    </row>
    <row r="17" spans="1:3" s="4" customFormat="1" x14ac:dyDescent="0.35">
      <c r="A17" s="7"/>
      <c r="B17" s="16"/>
      <c r="C17" s="17"/>
    </row>
    <row r="18" spans="1:3" s="4" customFormat="1" x14ac:dyDescent="0.35">
      <c r="A18" s="7"/>
      <c r="B18" s="16"/>
      <c r="C18" s="17"/>
    </row>
    <row r="19" spans="1:3" s="4" customFormat="1" x14ac:dyDescent="0.35">
      <c r="A19" s="7"/>
      <c r="B19" s="16"/>
      <c r="C19" s="17"/>
    </row>
    <row r="20" spans="1:3" s="4" customFormat="1" x14ac:dyDescent="0.35">
      <c r="A20" s="7"/>
      <c r="B20" s="16"/>
      <c r="C20" s="17"/>
    </row>
    <row r="21" spans="1:3" s="4" customFormat="1" x14ac:dyDescent="0.35">
      <c r="A21" s="7"/>
      <c r="B21" s="16"/>
      <c r="C21" s="17"/>
    </row>
    <row r="22" spans="1:3" s="4" customFormat="1" x14ac:dyDescent="0.35">
      <c r="A22" s="7"/>
      <c r="B22" s="16"/>
      <c r="C22" s="17"/>
    </row>
    <row r="23" spans="1:3" s="4" customFormat="1" x14ac:dyDescent="0.35">
      <c r="A23" s="7"/>
      <c r="B23" s="16"/>
      <c r="C23" s="17"/>
    </row>
    <row r="24" spans="1:3" s="4" customFormat="1" x14ac:dyDescent="0.35">
      <c r="A24" s="7"/>
      <c r="B24" s="16"/>
      <c r="C24" s="17"/>
    </row>
    <row r="25" spans="1:3" s="4" customFormat="1" x14ac:dyDescent="0.35">
      <c r="A25" s="7"/>
      <c r="B25" s="16"/>
      <c r="C25" s="17"/>
    </row>
    <row r="26" spans="1:3" s="4" customFormat="1" x14ac:dyDescent="0.35">
      <c r="A26" s="7"/>
      <c r="B26" s="16"/>
      <c r="C26" s="17"/>
    </row>
    <row r="27" spans="1:3" s="4" customFormat="1" x14ac:dyDescent="0.35">
      <c r="A27" s="7"/>
      <c r="B27" s="16"/>
      <c r="C27" s="17"/>
    </row>
    <row r="28" spans="1:3" s="4" customFormat="1" x14ac:dyDescent="0.35">
      <c r="A28" s="7"/>
      <c r="B28" s="16"/>
      <c r="C28" s="17"/>
    </row>
    <row r="29" spans="1:3" s="4" customFormat="1" x14ac:dyDescent="0.35">
      <c r="A29" s="7"/>
      <c r="B29" s="16"/>
      <c r="C29" s="17"/>
    </row>
    <row r="30" spans="1:3" s="4" customFormat="1" x14ac:dyDescent="0.35">
      <c r="A30" s="7"/>
      <c r="B30" s="16"/>
      <c r="C30" s="17"/>
    </row>
    <row r="31" spans="1:3" s="4" customFormat="1" x14ac:dyDescent="0.35">
      <c r="A31" s="7"/>
      <c r="B31" s="16"/>
      <c r="C31" s="17"/>
    </row>
  </sheetData>
  <sheetProtection algorithmName="SHA-512" hashValue="YNbjwYFZP6yegMofCUsF2OUAz1RPbknukN1Z3tbjXhtJVB2GvS/5p406aCNq99CbFU6zv7vq4uVEGaAXIN9j6w==" saltValue="YTFKQ3W8b/VMqqKXOxpB1w==" spinCount="100000" sheet="1" objects="1" scenarios="1"/>
  <pageMargins left="0.23622047244094491" right="0.23622047244094491" top="0.74803149606299213" bottom="0.74803149606299213" header="0.31496062992125984" footer="0.31496062992125984"/>
  <pageSetup paperSize="9" scale="84" fitToHeight="0" orientation="portrait" r:id="rId1"/>
  <headerFooter>
    <oddHeader>&amp;R&amp;8&amp;G</oddHeader>
    <oddFooter>&amp;C&amp;8
&amp;P  of &amp;N&amp;R&amp;8Version: 3.0</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BA50A-2D1A-41AF-88DA-0B98544C735F}">
  <dimension ref="A1:B5"/>
  <sheetViews>
    <sheetView zoomScaleNormal="100" workbookViewId="0"/>
  </sheetViews>
  <sheetFormatPr defaultColWidth="9.1796875" defaultRowHeight="14.5" x14ac:dyDescent="0.35"/>
  <cols>
    <col min="1" max="1" width="31.1796875" style="2" bestFit="1" customWidth="1"/>
    <col min="2" max="2" width="15.1796875" style="2" bestFit="1" customWidth="1"/>
    <col min="3" max="3" width="13.1796875" style="2" bestFit="1" customWidth="1"/>
    <col min="4" max="4" width="12.81640625" style="2" bestFit="1" customWidth="1"/>
    <col min="5" max="5" width="11.453125" style="2" bestFit="1" customWidth="1"/>
    <col min="6" max="6" width="11" style="2" bestFit="1" customWidth="1"/>
    <col min="7" max="7" width="11.453125" style="2" bestFit="1" customWidth="1"/>
    <col min="8" max="8" width="10.81640625" style="2" bestFit="1" customWidth="1"/>
    <col min="9" max="9" width="15" style="2" bestFit="1" customWidth="1"/>
    <col min="10" max="10" width="12.54296875" style="2" bestFit="1" customWidth="1"/>
    <col min="11" max="16384" width="9.1796875" style="2"/>
  </cols>
  <sheetData>
    <row r="1" spans="1:2" x14ac:dyDescent="0.35">
      <c r="A1" s="165" t="s">
        <v>330</v>
      </c>
    </row>
    <row r="5" spans="1:2" x14ac:dyDescent="0.35">
      <c r="B5" s="145"/>
    </row>
  </sheetData>
  <pageMargins left="0.23622047244094491" right="0.23622047244094491" top="0.74803149606299213" bottom="0.74803149606299213" header="0.31496062992125984" footer="0.31496062992125984"/>
  <pageSetup paperSize="9" scale="84" orientation="portrait" verticalDpi="4294967295" r:id="rId1"/>
  <headerFooter>
    <oddHeader>&amp;R&amp;8&amp;G</oddHeader>
    <oddFooter>&amp;C&amp;8
&amp;P  of &amp;N&amp;R&amp;8Version: 3.0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4" r:id="rId4" name="Button 2">
              <controlPr defaultSize="0" print="0" autoFill="0" autoPict="0" macro="[0]!TextToColumns">
                <anchor moveWithCells="1">
                  <from>
                    <xdr:col>2</xdr:col>
                    <xdr:colOff>533400</xdr:colOff>
                    <xdr:row>0</xdr:row>
                    <xdr:rowOff>88900</xdr:rowOff>
                  </from>
                  <to>
                    <xdr:col>5</xdr:col>
                    <xdr:colOff>139700</xdr:colOff>
                    <xdr:row>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52B2-65D0-457E-8618-6AD7C42203F8}">
  <dimension ref="A1:O21"/>
  <sheetViews>
    <sheetView showGridLines="0" zoomScaleNormal="100" workbookViewId="0">
      <selection activeCell="C9" sqref="C9:D9"/>
    </sheetView>
  </sheetViews>
  <sheetFormatPr defaultColWidth="9.1796875" defaultRowHeight="14.5" x14ac:dyDescent="0.35"/>
  <cols>
    <col min="1" max="1" width="10" style="33" customWidth="1"/>
    <col min="2" max="2" width="4.1796875" style="33" customWidth="1"/>
    <col min="3" max="14" width="17.81640625" style="33" customWidth="1"/>
    <col min="15" max="16384" width="9.1796875" style="33"/>
  </cols>
  <sheetData>
    <row r="1" spans="1:15" ht="18.5" x14ac:dyDescent="0.45">
      <c r="A1" s="200" t="s">
        <v>7</v>
      </c>
      <c r="B1" s="201"/>
      <c r="C1" s="201"/>
      <c r="D1" s="201"/>
      <c r="E1" s="201"/>
      <c r="F1" s="201"/>
      <c r="G1" s="201"/>
      <c r="H1" s="201"/>
      <c r="I1" s="201"/>
      <c r="J1" s="201"/>
      <c r="K1" s="201"/>
      <c r="L1" s="201"/>
      <c r="M1" s="201"/>
      <c r="N1" s="201"/>
      <c r="O1" s="201"/>
    </row>
    <row r="2" spans="1:15" x14ac:dyDescent="0.35">
      <c r="A2" s="10"/>
      <c r="B2" s="10"/>
      <c r="C2" s="12"/>
      <c r="D2" s="10"/>
      <c r="E2" s="10"/>
      <c r="F2" s="10"/>
      <c r="G2" s="10"/>
      <c r="H2" s="10"/>
      <c r="I2" s="10"/>
      <c r="J2" s="10"/>
      <c r="K2" s="10"/>
      <c r="L2" s="10"/>
      <c r="M2" s="10"/>
      <c r="N2" s="10"/>
      <c r="O2" s="10"/>
    </row>
    <row r="3" spans="1:15" x14ac:dyDescent="0.35">
      <c r="A3" s="142" t="s">
        <v>8</v>
      </c>
      <c r="B3" s="10"/>
      <c r="C3" s="202">
        <f>'Sample Sheet'!B3</f>
        <v>0</v>
      </c>
      <c r="D3" s="202"/>
      <c r="E3" s="10"/>
      <c r="F3" s="10"/>
      <c r="G3" s="207" t="s">
        <v>349</v>
      </c>
      <c r="H3" s="208"/>
      <c r="I3" s="208"/>
      <c r="J3" s="208"/>
      <c r="K3" s="209"/>
      <c r="L3" s="10"/>
      <c r="M3" s="10"/>
      <c r="N3" s="10"/>
      <c r="O3" s="10"/>
    </row>
    <row r="4" spans="1:15" x14ac:dyDescent="0.35">
      <c r="A4" s="142" t="s">
        <v>9</v>
      </c>
      <c r="B4" s="10"/>
      <c r="C4" s="202">
        <f>'Sample Sheet'!B4</f>
        <v>0</v>
      </c>
      <c r="D4" s="202"/>
      <c r="E4" s="10"/>
      <c r="F4" s="10"/>
      <c r="G4" s="210" t="s">
        <v>350</v>
      </c>
      <c r="H4" s="211"/>
      <c r="I4" s="211"/>
      <c r="J4" s="211"/>
      <c r="K4" s="212"/>
      <c r="L4" s="10"/>
      <c r="M4" s="10"/>
      <c r="N4" s="10"/>
      <c r="O4" s="10"/>
    </row>
    <row r="5" spans="1:15" x14ac:dyDescent="0.35">
      <c r="A5" s="142" t="s">
        <v>10</v>
      </c>
      <c r="B5" s="10"/>
      <c r="C5" s="203">
        <f>'Sample Sheet'!B5</f>
        <v>0</v>
      </c>
      <c r="D5" s="203"/>
      <c r="F5" s="10"/>
      <c r="G5" s="213" t="s">
        <v>351</v>
      </c>
      <c r="H5" s="214"/>
      <c r="I5" s="214"/>
      <c r="J5" s="214"/>
      <c r="K5" s="215"/>
      <c r="L5" s="10"/>
      <c r="M5" s="10"/>
      <c r="N5" s="10"/>
      <c r="O5" s="10"/>
    </row>
    <row r="6" spans="1:15" x14ac:dyDescent="0.35">
      <c r="A6" s="142" t="s">
        <v>11</v>
      </c>
      <c r="B6" s="10"/>
      <c r="C6" s="202">
        <f>'Sample Sheet'!B9</f>
        <v>0</v>
      </c>
      <c r="D6" s="202"/>
      <c r="E6" s="10"/>
      <c r="F6" s="10"/>
      <c r="G6" s="10"/>
      <c r="H6" s="10"/>
      <c r="I6" s="10"/>
      <c r="J6" s="10"/>
      <c r="K6" s="10"/>
      <c r="L6" s="10"/>
      <c r="M6" s="10"/>
      <c r="N6" s="10"/>
      <c r="O6" s="10"/>
    </row>
    <row r="7" spans="1:15" x14ac:dyDescent="0.35">
      <c r="A7" s="184" t="s">
        <v>348</v>
      </c>
      <c r="B7" s="10"/>
      <c r="C7" s="216">
        <f>COUNTIF(C14:N21,"?*")+COUNT(C14:N21)</f>
        <v>0</v>
      </c>
      <c r="D7" s="216"/>
      <c r="E7" s="10"/>
      <c r="F7" s="10"/>
      <c r="G7" s="10"/>
      <c r="H7" s="10"/>
      <c r="I7" s="10"/>
      <c r="J7" s="10"/>
      <c r="K7" s="10"/>
      <c r="L7" s="10"/>
      <c r="M7" s="10"/>
      <c r="N7" s="10"/>
      <c r="O7" s="10"/>
    </row>
    <row r="8" spans="1:15" x14ac:dyDescent="0.35">
      <c r="A8" s="142" t="s">
        <v>324</v>
      </c>
      <c r="B8" s="10"/>
      <c r="C8" s="206"/>
      <c r="D8" s="206"/>
      <c r="E8" s="10"/>
      <c r="F8" s="10"/>
      <c r="G8" s="10"/>
      <c r="H8" s="10"/>
      <c r="I8" s="10"/>
      <c r="J8" s="10"/>
      <c r="K8" s="10"/>
      <c r="L8" s="10"/>
      <c r="M8" s="10"/>
      <c r="N8" s="10"/>
      <c r="O8" s="10"/>
    </row>
    <row r="9" spans="1:15" x14ac:dyDescent="0.35">
      <c r="A9" s="142" t="s">
        <v>12</v>
      </c>
      <c r="B9" s="10"/>
      <c r="C9" s="206"/>
      <c r="D9" s="206"/>
      <c r="E9" s="14"/>
      <c r="F9" s="14"/>
      <c r="G9" s="10"/>
      <c r="H9" s="10"/>
      <c r="I9" s="10"/>
      <c r="J9" s="14"/>
      <c r="K9" s="14"/>
      <c r="L9" s="14"/>
      <c r="M9" s="10"/>
      <c r="N9" s="10"/>
      <c r="O9" s="10"/>
    </row>
    <row r="10" spans="1:15" ht="18.5" x14ac:dyDescent="0.45">
      <c r="A10" s="182"/>
      <c r="B10" s="183"/>
      <c r="C10" s="183"/>
      <c r="D10" s="183"/>
      <c r="E10" s="183"/>
      <c r="F10" s="183"/>
      <c r="G10" s="183"/>
      <c r="H10" s="183"/>
      <c r="I10" s="183"/>
      <c r="J10" s="183"/>
      <c r="K10" s="183"/>
      <c r="L10" s="183"/>
      <c r="M10" s="183"/>
      <c r="N10" s="183"/>
      <c r="O10" s="183"/>
    </row>
    <row r="11" spans="1:15" ht="18.5" x14ac:dyDescent="0.45">
      <c r="A11" s="204" t="s">
        <v>13</v>
      </c>
      <c r="B11" s="205"/>
      <c r="C11" s="205"/>
      <c r="D11" s="205"/>
      <c r="E11" s="205"/>
      <c r="F11" s="205"/>
      <c r="G11" s="205"/>
      <c r="H11" s="205"/>
      <c r="I11" s="205"/>
      <c r="J11" s="205"/>
      <c r="K11" s="205"/>
      <c r="L11" s="205"/>
      <c r="M11" s="205"/>
      <c r="N11" s="205"/>
      <c r="O11" s="205"/>
    </row>
    <row r="12" spans="1:15" s="143" customFormat="1" x14ac:dyDescent="0.35">
      <c r="C12" s="167" t="str">
        <f>IF($C$6="24 sample kit","A701","A701")</f>
        <v>A701</v>
      </c>
      <c r="D12" s="167" t="str">
        <f>IF($C$6="24 sample kit","A702","A702")</f>
        <v>A702</v>
      </c>
      <c r="E12" s="167" t="str">
        <f>IF($C$6="24 sample kit","A703","A703")</f>
        <v>A703</v>
      </c>
      <c r="F12" s="167" t="str">
        <f>IF($C$6="24 sample kit","A704","A704")</f>
        <v>A704</v>
      </c>
      <c r="G12" s="167" t="str">
        <f>IF($C$6="24 sample kit","A706","A705")</f>
        <v>A705</v>
      </c>
      <c r="H12" s="167" t="str">
        <f>IF($C$6="24 sample kit","A710","A706")</f>
        <v>A706</v>
      </c>
      <c r="I12" s="167" t="str">
        <f>IF($C$6="24 sample kit","","A707")</f>
        <v>A707</v>
      </c>
      <c r="J12" s="167" t="str">
        <f>IF($C$6="24 sample kit","","A708")</f>
        <v>A708</v>
      </c>
      <c r="K12" s="167" t="str">
        <f>IF($C$6="24 sample kit","","A709")</f>
        <v>A709</v>
      </c>
      <c r="L12" s="167" t="str">
        <f>IF($C$6="24 sample kit","","A710")</f>
        <v>A710</v>
      </c>
      <c r="M12" s="167" t="str">
        <f>IF($C$6="24 sample kit","","A711")</f>
        <v>A711</v>
      </c>
      <c r="N12" s="167" t="str">
        <f>IF($C$6="24 sample kit","","A712")</f>
        <v>A712</v>
      </c>
    </row>
    <row r="13" spans="1:15" ht="18.5" x14ac:dyDescent="0.35">
      <c r="B13" s="166"/>
      <c r="C13" s="166">
        <v>1</v>
      </c>
      <c r="D13" s="166">
        <v>2</v>
      </c>
      <c r="E13" s="166">
        <v>3</v>
      </c>
      <c r="F13" s="166">
        <v>4</v>
      </c>
      <c r="G13" s="166">
        <v>5</v>
      </c>
      <c r="H13" s="166">
        <v>6</v>
      </c>
      <c r="I13" s="166">
        <v>7</v>
      </c>
      <c r="J13" s="166">
        <v>8</v>
      </c>
      <c r="K13" s="166">
        <v>9</v>
      </c>
      <c r="L13" s="166">
        <v>10</v>
      </c>
      <c r="M13" s="166">
        <v>11</v>
      </c>
      <c r="N13" s="166">
        <v>12</v>
      </c>
    </row>
    <row r="14" spans="1:15" ht="50.15" customHeight="1" x14ac:dyDescent="0.35">
      <c r="A14" s="168" t="str">
        <f>IF($C$6="24 sample kit","A501","A501")</f>
        <v>A501</v>
      </c>
      <c r="B14" s="166" t="s">
        <v>32</v>
      </c>
      <c r="C14" s="144" t="str">
        <f>_xlfn.IFNA(INDEX('Sample Sheet'!$A$1:$J$116,MATCH("A01",'Sample Sheet'!$D$1:$D$116,0),1),"")</f>
        <v/>
      </c>
      <c r="D14" s="144" t="str">
        <f>_xlfn.IFNA(INDEX('Sample Sheet'!$A$1:$J$116,MATCH("A02",'Sample Sheet'!$D$1:$D$116,0),1),"")</f>
        <v/>
      </c>
      <c r="E14" s="144" t="str">
        <f>_xlfn.IFNA(INDEX('Sample Sheet'!$A$1:$J$116,MATCH("A03",'Sample Sheet'!$D$1:$D$116,0),1),"")</f>
        <v/>
      </c>
      <c r="F14" s="144" t="str">
        <f>_xlfn.IFNA(INDEX('Sample Sheet'!$A$1:$J$116,MATCH("A04",'Sample Sheet'!$D$1:$D$116,0),1),"")</f>
        <v/>
      </c>
      <c r="G14" s="144" t="str">
        <f>_xlfn.IFNA(INDEX('Sample Sheet'!$A$1:$J$116,MATCH("A05",'Sample Sheet'!$D$1:$D$116,0),1),"")</f>
        <v/>
      </c>
      <c r="H14" s="144" t="str">
        <f>_xlfn.IFNA(INDEX('Sample Sheet'!$A$1:$J$116,MATCH("A06",'Sample Sheet'!$D$1:$D$116,0),1),"")</f>
        <v/>
      </c>
      <c r="I14" s="144" t="str">
        <f>_xlfn.IFNA(INDEX('Sample Sheet'!$A$1:$J$116,MATCH("A07",'Sample Sheet'!$D$1:$D$116,0),1),"")</f>
        <v/>
      </c>
      <c r="J14" s="144" t="str">
        <f>_xlfn.IFNA(INDEX('Sample Sheet'!$A$1:$J$116,MATCH("A08",'Sample Sheet'!$D$1:$D$116,0),1),"")</f>
        <v/>
      </c>
      <c r="K14" s="144" t="str">
        <f>_xlfn.IFNA(INDEX('Sample Sheet'!$A$1:$J$116,MATCH("A09",'Sample Sheet'!$D$1:$D$116,0),1),"")</f>
        <v/>
      </c>
      <c r="L14" s="144" t="str">
        <f>_xlfn.IFNA(INDEX('Sample Sheet'!$A$1:$J$116,MATCH("A10",'Sample Sheet'!$D$1:$D$116,0),1),"")</f>
        <v/>
      </c>
      <c r="M14" s="144" t="str">
        <f>_xlfn.IFNA(INDEX('Sample Sheet'!$A$1:$J$116,MATCH("A11",'Sample Sheet'!$D$1:$D$116,0),1),"")</f>
        <v/>
      </c>
      <c r="N14" s="144" t="str">
        <f>_xlfn.IFNA(INDEX('Sample Sheet'!$A$1:$J$116,MATCH("A12",'Sample Sheet'!$D$1:$D$116,0),1),"")</f>
        <v/>
      </c>
    </row>
    <row r="15" spans="1:15" ht="50.15" customHeight="1" x14ac:dyDescent="0.35">
      <c r="A15" s="168" t="str">
        <f>IF($C$6="24 sample kit","A504","A502")</f>
        <v>A502</v>
      </c>
      <c r="B15" s="166" t="s">
        <v>35</v>
      </c>
      <c r="C15" s="144" t="str">
        <f>_xlfn.IFNA(INDEX('Sample Sheet'!$A$1:$J$116,MATCH("B01",'Sample Sheet'!$D$1:$D$116,0),1),"")</f>
        <v/>
      </c>
      <c r="D15" s="144" t="str">
        <f>_xlfn.IFNA(INDEX('Sample Sheet'!$A$1:$J$116,MATCH("B02",'Sample Sheet'!$D$1:$D$116,0),1),"")</f>
        <v/>
      </c>
      <c r="E15" s="144" t="str">
        <f>_xlfn.IFNA(INDEX('Sample Sheet'!$A$1:$J$116,MATCH("B03",'Sample Sheet'!$D$1:$D$116,0),1),"")</f>
        <v/>
      </c>
      <c r="F15" s="144" t="str">
        <f>_xlfn.IFNA(INDEX('Sample Sheet'!$A$1:$J$116,MATCH("B04",'Sample Sheet'!$D$1:$D$116,0),1),"")</f>
        <v/>
      </c>
      <c r="G15" s="144" t="str">
        <f>_xlfn.IFNA(INDEX('Sample Sheet'!$A$1:$J$116,MATCH("B05",'Sample Sheet'!$D$1:$D$116,0),1),"")</f>
        <v/>
      </c>
      <c r="H15" s="144" t="str">
        <f>_xlfn.IFNA(INDEX('Sample Sheet'!$A$1:$J$116,MATCH("B06",'Sample Sheet'!$D$1:$D$116,0),1),"")</f>
        <v/>
      </c>
      <c r="I15" s="144" t="str">
        <f>_xlfn.IFNA(INDEX('Sample Sheet'!$A$1:$J$116,MATCH("B07",'Sample Sheet'!$D$1:$D$116,0),1),"")</f>
        <v/>
      </c>
      <c r="J15" s="144" t="str">
        <f>_xlfn.IFNA(INDEX('Sample Sheet'!$A$1:$J$116,MATCH("B08",'Sample Sheet'!$D$1:$D$116,0),1),"")</f>
        <v/>
      </c>
      <c r="K15" s="144" t="str">
        <f>_xlfn.IFNA(INDEX('Sample Sheet'!$A$1:$J$116,MATCH("B09",'Sample Sheet'!$D$1:$D$116,0),1),"")</f>
        <v/>
      </c>
      <c r="L15" s="144" t="str">
        <f>_xlfn.IFNA(INDEX('Sample Sheet'!$A$1:$J$116,MATCH("B10",'Sample Sheet'!$D$1:$D$116,0),1),"")</f>
        <v/>
      </c>
      <c r="M15" s="144" t="str">
        <f>_xlfn.IFNA(INDEX('Sample Sheet'!$A$1:$J$116,MATCH("B11",'Sample Sheet'!$D$1:$D$116,0),1),"")</f>
        <v/>
      </c>
      <c r="N15" s="144" t="str">
        <f>_xlfn.IFNA(INDEX('Sample Sheet'!$A$1:$J$116,MATCH("B12",'Sample Sheet'!$D$1:$D$116,0),1),"")</f>
        <v/>
      </c>
    </row>
    <row r="16" spans="1:15" ht="50.15" customHeight="1" x14ac:dyDescent="0.35">
      <c r="A16" s="168" t="str">
        <f>IF($C$6="24 sample kit","A505","A503")</f>
        <v>A503</v>
      </c>
      <c r="B16" s="166" t="s">
        <v>37</v>
      </c>
      <c r="C16" s="144" t="str">
        <f>_xlfn.IFNA(INDEX('Sample Sheet'!$A$1:$J$116,MATCH("C01",'Sample Sheet'!$D$1:$D$116,0),1),"")</f>
        <v/>
      </c>
      <c r="D16" s="144" t="str">
        <f>_xlfn.IFNA(INDEX('Sample Sheet'!$A$1:$J$116,MATCH("C02",'Sample Sheet'!$D$1:$D$116,0),1),"")</f>
        <v/>
      </c>
      <c r="E16" s="144" t="str">
        <f>_xlfn.IFNA(INDEX('Sample Sheet'!$A$1:$J$116,MATCH("C03",'Sample Sheet'!$D$1:$D$116,0),1),"")</f>
        <v/>
      </c>
      <c r="F16" s="144" t="str">
        <f>_xlfn.IFNA(INDEX('Sample Sheet'!$A$1:$J$116,MATCH("C04",'Sample Sheet'!$D$1:$D$116,0),1),"")</f>
        <v/>
      </c>
      <c r="G16" s="144" t="str">
        <f>_xlfn.IFNA(INDEX('Sample Sheet'!$A$1:$J$116,MATCH("C05",'Sample Sheet'!$D$1:$D$116,0),1),"")</f>
        <v/>
      </c>
      <c r="H16" s="144" t="str">
        <f>_xlfn.IFNA(INDEX('Sample Sheet'!$A$1:$J$116,MATCH("C06",'Sample Sheet'!$D$1:$D$116,0),1),"")</f>
        <v/>
      </c>
      <c r="I16" s="144" t="str">
        <f>_xlfn.IFNA(INDEX('Sample Sheet'!$A$1:$J$116,MATCH("C07",'Sample Sheet'!$D$1:$D$116,0),1),"")</f>
        <v/>
      </c>
      <c r="J16" s="144" t="str">
        <f>_xlfn.IFNA(INDEX('Sample Sheet'!$A$1:$J$116,MATCH("C08",'Sample Sheet'!$D$1:$D$116,0),1),"")</f>
        <v/>
      </c>
      <c r="K16" s="144" t="str">
        <f>_xlfn.IFNA(INDEX('Sample Sheet'!$A$1:$J$116,MATCH("C09",'Sample Sheet'!$D$1:$D$116,0),1),"")</f>
        <v/>
      </c>
      <c r="L16" s="144" t="str">
        <f>_xlfn.IFNA(INDEX('Sample Sheet'!$A$1:$J$116,MATCH("C10",'Sample Sheet'!$D$1:$D$116,0),1),"")</f>
        <v/>
      </c>
      <c r="M16" s="144" t="str">
        <f>_xlfn.IFNA(INDEX('Sample Sheet'!$A$1:$J$116,MATCH("C11",'Sample Sheet'!$D$1:$D$116,0),1),"")</f>
        <v/>
      </c>
      <c r="N16" s="144" t="str">
        <f>_xlfn.IFNA(INDEX('Sample Sheet'!$A$1:$J$116,MATCH("C12",'Sample Sheet'!$D$1:$D$116,0),1),"")</f>
        <v/>
      </c>
    </row>
    <row r="17" spans="1:14" ht="50.15" customHeight="1" x14ac:dyDescent="0.35">
      <c r="A17" s="168" t="str">
        <f>IF($C$6="24 sample kit","A508","A504")</f>
        <v>A504</v>
      </c>
      <c r="B17" s="166" t="s">
        <v>39</v>
      </c>
      <c r="C17" s="144" t="str">
        <f>_xlfn.IFNA(INDEX('Sample Sheet'!$A$1:$J$116,MATCH("D01",'Sample Sheet'!$D$1:$D$116,0),1),"")</f>
        <v/>
      </c>
      <c r="D17" s="144" t="str">
        <f>_xlfn.IFNA(INDEX('Sample Sheet'!$A$1:$J$116,MATCH("D02",'Sample Sheet'!$D$1:$D$116,0),1),"")</f>
        <v/>
      </c>
      <c r="E17" s="144" t="str">
        <f>_xlfn.IFNA(INDEX('Sample Sheet'!$A$1:$J$116,MATCH("D03",'Sample Sheet'!$D$1:$D$116,0),1),"")</f>
        <v/>
      </c>
      <c r="F17" s="144" t="str">
        <f>_xlfn.IFNA(INDEX('Sample Sheet'!$A$1:$J$116,MATCH("D04",'Sample Sheet'!$D$1:$D$116,0),1),"")</f>
        <v/>
      </c>
      <c r="G17" s="144" t="str">
        <f>_xlfn.IFNA(INDEX('Sample Sheet'!$A$1:$J$116,MATCH("D05",'Sample Sheet'!$D$1:$D$116,0),1),"")</f>
        <v/>
      </c>
      <c r="H17" s="144" t="str">
        <f>_xlfn.IFNA(INDEX('Sample Sheet'!$A$1:$J$116,MATCH("D06",'Sample Sheet'!$D$1:$D$116,0),1),"")</f>
        <v/>
      </c>
      <c r="I17" s="144" t="str">
        <f>_xlfn.IFNA(INDEX('Sample Sheet'!$A$1:$J$116,MATCH("D07",'Sample Sheet'!$D$1:$D$116,0),1),"")</f>
        <v/>
      </c>
      <c r="J17" s="144" t="str">
        <f>_xlfn.IFNA(INDEX('Sample Sheet'!$A$1:$J$116,MATCH("D08",'Sample Sheet'!$D$1:$D$116,0),1),"")</f>
        <v/>
      </c>
      <c r="K17" s="144" t="str">
        <f>_xlfn.IFNA(INDEX('Sample Sheet'!$A$1:$J$116,MATCH("D09",'Sample Sheet'!$D$1:$D$116,0),1),"")</f>
        <v/>
      </c>
      <c r="L17" s="144" t="str">
        <f>_xlfn.IFNA(INDEX('Sample Sheet'!$A$1:$J$116,MATCH("D10",'Sample Sheet'!$D$1:$D$116,0),1),"")</f>
        <v/>
      </c>
      <c r="M17" s="144" t="str">
        <f>_xlfn.IFNA(INDEX('Sample Sheet'!$A$1:$J$116,MATCH("D11",'Sample Sheet'!$D$1:$D$116,0),1),"")</f>
        <v/>
      </c>
      <c r="N17" s="144" t="str">
        <f>_xlfn.IFNA(INDEX('Sample Sheet'!$A$1:$J$116,MATCH("D12",'Sample Sheet'!$D$1:$D$116,0),1),"")</f>
        <v/>
      </c>
    </row>
    <row r="18" spans="1:14" ht="50.15" customHeight="1" x14ac:dyDescent="0.35">
      <c r="A18" s="168" t="str">
        <f>IF($C$6="24 sample kit","","A505")</f>
        <v>A505</v>
      </c>
      <c r="B18" s="166" t="s">
        <v>216</v>
      </c>
      <c r="C18" s="144" t="str">
        <f>_xlfn.IFNA(INDEX('Sample Sheet'!$A$1:$J$116,MATCH("E01",'Sample Sheet'!$D$1:$D$116,0),1),"")</f>
        <v/>
      </c>
      <c r="D18" s="144" t="str">
        <f>_xlfn.IFNA(INDEX('Sample Sheet'!$A$1:$J$116,MATCH("E02",'Sample Sheet'!$D$1:$D$116,0),1),"")</f>
        <v/>
      </c>
      <c r="E18" s="144" t="str">
        <f>_xlfn.IFNA(INDEX('Sample Sheet'!$A$1:$J$116,MATCH("E03",'Sample Sheet'!$D$1:$D$116,0),1),"")</f>
        <v/>
      </c>
      <c r="F18" s="144" t="str">
        <f>_xlfn.IFNA(INDEX('Sample Sheet'!$A$1:$J$116,MATCH("E04",'Sample Sheet'!$D$1:$D$116,0),1),"")</f>
        <v/>
      </c>
      <c r="G18" s="144" t="str">
        <f>_xlfn.IFNA(INDEX('Sample Sheet'!$A$1:$J$116,MATCH("E05",'Sample Sheet'!$D$1:$D$116,0),1),"")</f>
        <v/>
      </c>
      <c r="H18" s="144" t="str">
        <f>_xlfn.IFNA(INDEX('Sample Sheet'!$A$1:$J$116,MATCH("E06",'Sample Sheet'!$D$1:$D$116,0),1),"")</f>
        <v/>
      </c>
      <c r="I18" s="144" t="str">
        <f>_xlfn.IFNA(INDEX('Sample Sheet'!$A$1:$J$116,MATCH("E07",'Sample Sheet'!$D$1:$D$116,0),1),"")</f>
        <v/>
      </c>
      <c r="J18" s="144" t="str">
        <f>_xlfn.IFNA(INDEX('Sample Sheet'!$A$1:$J$116,MATCH("E08",'Sample Sheet'!$D$1:$D$116,0),1),"")</f>
        <v/>
      </c>
      <c r="K18" s="144" t="str">
        <f>_xlfn.IFNA(INDEX('Sample Sheet'!$A$1:$J$116,MATCH("E09",'Sample Sheet'!$D$1:$D$116,0),1),"")</f>
        <v/>
      </c>
      <c r="L18" s="144" t="str">
        <f>_xlfn.IFNA(INDEX('Sample Sheet'!$A$1:$J$116,MATCH("E10",'Sample Sheet'!$D$1:$D$116,0),1),"")</f>
        <v/>
      </c>
      <c r="M18" s="144" t="str">
        <f>_xlfn.IFNA(INDEX('Sample Sheet'!$A$1:$J$116,MATCH("E11",'Sample Sheet'!$D$1:$D$116,0),1),"")</f>
        <v/>
      </c>
      <c r="N18" s="144" t="str">
        <f>_xlfn.IFNA(INDEX('Sample Sheet'!$A$1:$J$116,MATCH("E12",'Sample Sheet'!$D$1:$D$116,0),1),"")</f>
        <v/>
      </c>
    </row>
    <row r="19" spans="1:14" ht="50.15" customHeight="1" x14ac:dyDescent="0.35">
      <c r="A19" s="168" t="str">
        <f>IF($C$6="24 sample kit","","A506")</f>
        <v>A506</v>
      </c>
      <c r="B19" s="166" t="s">
        <v>217</v>
      </c>
      <c r="C19" s="144" t="str">
        <f>_xlfn.IFNA(INDEX('Sample Sheet'!$A$1:$J$116,MATCH("F01",'Sample Sheet'!$D$1:$D$116,0),1),"")</f>
        <v/>
      </c>
      <c r="D19" s="144" t="str">
        <f>_xlfn.IFNA(INDEX('Sample Sheet'!$A$1:$J$116,MATCH("F02",'Sample Sheet'!$D$1:$D$116,0),1),"")</f>
        <v/>
      </c>
      <c r="E19" s="144" t="str">
        <f>_xlfn.IFNA(INDEX('Sample Sheet'!$A$1:$J$116,MATCH("F03",'Sample Sheet'!$D$1:$D$116,0),1),"")</f>
        <v/>
      </c>
      <c r="F19" s="144" t="str">
        <f>_xlfn.IFNA(INDEX('Sample Sheet'!$A$1:$J$116,MATCH("F04",'Sample Sheet'!$D$1:$D$116,0),1),"")</f>
        <v/>
      </c>
      <c r="G19" s="144" t="str">
        <f>_xlfn.IFNA(INDEX('Sample Sheet'!$A$1:$J$116,MATCH("F05",'Sample Sheet'!$D$1:$D$116,0),1),"")</f>
        <v/>
      </c>
      <c r="H19" s="144" t="str">
        <f>_xlfn.IFNA(INDEX('Sample Sheet'!$A$1:$J$116,MATCH("F06",'Sample Sheet'!$D$1:$D$116,0),1),"")</f>
        <v/>
      </c>
      <c r="I19" s="144" t="str">
        <f>_xlfn.IFNA(INDEX('Sample Sheet'!$A$1:$J$116,MATCH("F07",'Sample Sheet'!$D$1:$D$116,0),1),"")</f>
        <v/>
      </c>
      <c r="J19" s="144" t="str">
        <f>_xlfn.IFNA(INDEX('Sample Sheet'!$A$1:$J$116,MATCH("F08",'Sample Sheet'!$D$1:$D$116,0),1),"")</f>
        <v/>
      </c>
      <c r="K19" s="144" t="str">
        <f>_xlfn.IFNA(INDEX('Sample Sheet'!$A$1:$J$116,MATCH("F09",'Sample Sheet'!$D$1:$D$116,0),1),"")</f>
        <v/>
      </c>
      <c r="L19" s="144" t="str">
        <f>_xlfn.IFNA(INDEX('Sample Sheet'!$A$1:$J$116,MATCH("F10",'Sample Sheet'!$D$1:$D$116,0),1),"")</f>
        <v/>
      </c>
      <c r="M19" s="144" t="str">
        <f>_xlfn.IFNA(INDEX('Sample Sheet'!$A$1:$J$116,MATCH("F11",'Sample Sheet'!$D$1:$D$116,0),1),"")</f>
        <v/>
      </c>
      <c r="N19" s="144" t="str">
        <f>_xlfn.IFNA(INDEX('Sample Sheet'!$A$1:$J$116,MATCH("F12",'Sample Sheet'!$D$1:$D$116,0),1),"")</f>
        <v/>
      </c>
    </row>
    <row r="20" spans="1:14" ht="50.15" customHeight="1" x14ac:dyDescent="0.35">
      <c r="A20" s="168" t="str">
        <f>IF($C$6="24 sample kit","","A507")</f>
        <v>A507</v>
      </c>
      <c r="B20" s="166" t="s">
        <v>218</v>
      </c>
      <c r="C20" s="144" t="str">
        <f>_xlfn.IFNA(INDEX('Sample Sheet'!$A$1:$J$116,MATCH("G01",'Sample Sheet'!$D$1:$D$116,0),1),"")</f>
        <v/>
      </c>
      <c r="D20" s="144" t="str">
        <f>_xlfn.IFNA(INDEX('Sample Sheet'!$A$1:$J$116,MATCH("G02",'Sample Sheet'!$D$1:$D$116,0),1),"")</f>
        <v/>
      </c>
      <c r="E20" s="144" t="str">
        <f>_xlfn.IFNA(INDEX('Sample Sheet'!$A$1:$J$116,MATCH("G03",'Sample Sheet'!$D$1:$D$116,0),1),"")</f>
        <v/>
      </c>
      <c r="F20" s="144" t="str">
        <f>_xlfn.IFNA(INDEX('Sample Sheet'!$A$1:$J$116,MATCH("G04",'Sample Sheet'!$D$1:$D$116,0),1),"")</f>
        <v/>
      </c>
      <c r="G20" s="144" t="str">
        <f>_xlfn.IFNA(INDEX('Sample Sheet'!$A$1:$J$116,MATCH("G05",'Sample Sheet'!$D$1:$D$116,0),1),"")</f>
        <v/>
      </c>
      <c r="H20" s="144" t="str">
        <f>_xlfn.IFNA(INDEX('Sample Sheet'!$A$1:$J$116,MATCH("G06",'Sample Sheet'!$D$1:$D$116,0),1),"")</f>
        <v/>
      </c>
      <c r="I20" s="144" t="str">
        <f>_xlfn.IFNA(INDEX('Sample Sheet'!$A$1:$J$116,MATCH("G07",'Sample Sheet'!$D$1:$D$116,0),1),"")</f>
        <v/>
      </c>
      <c r="J20" s="144" t="str">
        <f>_xlfn.IFNA(INDEX('Sample Sheet'!$A$1:$J$116,MATCH("G08",'Sample Sheet'!$D$1:$D$116,0),1),"")</f>
        <v/>
      </c>
      <c r="K20" s="144" t="str">
        <f>_xlfn.IFNA(INDEX('Sample Sheet'!$A$1:$J$116,MATCH("G09",'Sample Sheet'!$D$1:$D$116,0),1),"")</f>
        <v/>
      </c>
      <c r="L20" s="144" t="str">
        <f>_xlfn.IFNA(INDEX('Sample Sheet'!$A$1:$J$116,MATCH("G10",'Sample Sheet'!$D$1:$D$116,0),1),"")</f>
        <v/>
      </c>
      <c r="M20" s="144" t="str">
        <f>_xlfn.IFNA(INDEX('Sample Sheet'!$A$1:$J$116,MATCH("G11",'Sample Sheet'!$D$1:$D$116,0),1),"")</f>
        <v/>
      </c>
      <c r="N20" s="144" t="str">
        <f>_xlfn.IFNA(INDEX('Sample Sheet'!$A$1:$J$116,MATCH("G12",'Sample Sheet'!$D$1:$D$116,0),1),"")</f>
        <v/>
      </c>
    </row>
    <row r="21" spans="1:14" ht="50.15" customHeight="1" x14ac:dyDescent="0.35">
      <c r="A21" s="168" t="str">
        <f>IF($C$6="24 sample kit","","A508")</f>
        <v>A508</v>
      </c>
      <c r="B21" s="166" t="s">
        <v>219</v>
      </c>
      <c r="C21" s="144" t="str">
        <f>_xlfn.IFNA(INDEX('Sample Sheet'!$A$1:$J$116,MATCH("H01",'Sample Sheet'!$D$1:$D$116,0),1),"")</f>
        <v/>
      </c>
      <c r="D21" s="144" t="str">
        <f>_xlfn.IFNA(INDEX('Sample Sheet'!$A$1:$J$116,MATCH("H02",'Sample Sheet'!$D$1:$D$116,0),1),"")</f>
        <v/>
      </c>
      <c r="E21" s="144" t="str">
        <f>_xlfn.IFNA(INDEX('Sample Sheet'!$A$1:$J$116,MATCH("H03",'Sample Sheet'!$D$1:$D$116,0),1),"")</f>
        <v/>
      </c>
      <c r="F21" s="144" t="str">
        <f>_xlfn.IFNA(INDEX('Sample Sheet'!$A$1:$J$116,MATCH("H04",'Sample Sheet'!$D$1:$D$116,0),1),"")</f>
        <v/>
      </c>
      <c r="G21" s="144" t="str">
        <f>_xlfn.IFNA(INDEX('Sample Sheet'!$A$1:$J$116,MATCH("H05",'Sample Sheet'!$D$1:$D$116,0),1),"")</f>
        <v/>
      </c>
      <c r="H21" s="144" t="str">
        <f>_xlfn.IFNA(INDEX('Sample Sheet'!$A$1:$J$116,MATCH("H06",'Sample Sheet'!$D$1:$D$116,0),1),"")</f>
        <v/>
      </c>
      <c r="I21" s="144" t="str">
        <f>_xlfn.IFNA(INDEX('Sample Sheet'!$A$1:$J$116,MATCH("H07",'Sample Sheet'!$D$1:$D$116,0),1),"")</f>
        <v/>
      </c>
      <c r="J21" s="144" t="str">
        <f>_xlfn.IFNA(INDEX('Sample Sheet'!$A$1:$J$116,MATCH("H08",'Sample Sheet'!$D$1:$D$116,0),1),"")</f>
        <v/>
      </c>
      <c r="K21" s="144" t="str">
        <f>_xlfn.IFNA(INDEX('Sample Sheet'!$A$1:$J$116,MATCH("H09",'Sample Sheet'!$D$1:$D$116,0),1),"")</f>
        <v/>
      </c>
      <c r="L21" s="144" t="str">
        <f>_xlfn.IFNA(INDEX('Sample Sheet'!$A$1:$J$116,MATCH("H10",'Sample Sheet'!$D$1:$D$116,0),1),"")</f>
        <v/>
      </c>
      <c r="M21" s="144" t="str">
        <f>_xlfn.IFNA(INDEX('Sample Sheet'!$A$1:$J$116,MATCH("H11",'Sample Sheet'!$D$1:$D$116,0),1),"")</f>
        <v/>
      </c>
      <c r="N21" s="144" t="str">
        <f>_xlfn.IFNA(INDEX('Sample Sheet'!$A$1:$J$116,MATCH("H12",'Sample Sheet'!$D$1:$D$116,0),1),"")</f>
        <v/>
      </c>
    </row>
  </sheetData>
  <sheetProtection algorithmName="SHA-512" hashValue="RTRKKyK1f/BucRRswWxJGtBy3fQp/Cqc2m0gQ6dziBJB3vAOq6eAnEdSsuG+ZzEzXf7dFYMIjnCKakzigzTfzg==" saltValue="T6eue+1HBaoTQycHF9jHBQ==" spinCount="100000" sheet="1" objects="1" scenarios="1"/>
  <mergeCells count="12">
    <mergeCell ref="A11:O11"/>
    <mergeCell ref="C9:D9"/>
    <mergeCell ref="G3:K3"/>
    <mergeCell ref="G4:K4"/>
    <mergeCell ref="G5:K5"/>
    <mergeCell ref="C8:D8"/>
    <mergeCell ref="C7:D7"/>
    <mergeCell ref="A1:O1"/>
    <mergeCell ref="C3:D3"/>
    <mergeCell ref="C4:D4"/>
    <mergeCell ref="C5:D5"/>
    <mergeCell ref="C6:D6"/>
  </mergeCells>
  <conditionalFormatting sqref="C3:D6">
    <cfRule type="containsBlanks" dxfId="12" priority="14">
      <formula>LEN(TRIM(C3))=0</formula>
    </cfRule>
    <cfRule type="containsText" dxfId="11" priority="15" operator="containsText" text="Enter">
      <formula>NOT(ISERROR(SEARCH("Enter",C3)))</formula>
    </cfRule>
    <cfRule type="containsText" dxfId="10" priority="16" operator="containsText" text="Enter">
      <formula>NOT(ISERROR(SEARCH("Enter",C3)))</formula>
    </cfRule>
  </conditionalFormatting>
  <conditionalFormatting sqref="C3:C5">
    <cfRule type="containsText" dxfId="9" priority="10" operator="containsText" text="* *">
      <formula>NOT(ISERROR(SEARCH("* *",C3)))</formula>
    </cfRule>
  </conditionalFormatting>
  <conditionalFormatting sqref="C3:C5">
    <cfRule type="containsText" dxfId="8" priority="11" operator="containsText" text="*__*">
      <formula>NOT(ISERROR(SEARCH("*__*",C3)))</formula>
    </cfRule>
  </conditionalFormatting>
  <conditionalFormatting sqref="C3:C5">
    <cfRule type="containsText" dxfId="7" priority="12" operator="containsText" text="*--*">
      <formula>NOT(ISERROR(SEARCH("*--*",C3)))</formula>
    </cfRule>
  </conditionalFormatting>
  <conditionalFormatting sqref="D18:N21">
    <cfRule type="containsBlanks" dxfId="6" priority="3">
      <formula>LEN(TRIM(D18))=0</formula>
    </cfRule>
  </conditionalFormatting>
  <conditionalFormatting sqref="C14:N17">
    <cfRule type="containsBlanks" dxfId="5" priority="2">
      <formula>LEN(TRIM(C14))=0</formula>
    </cfRule>
  </conditionalFormatting>
  <conditionalFormatting sqref="C18:C21">
    <cfRule type="containsBlanks" dxfId="4" priority="1">
      <formula>LEN(TRIM(C18))=0</formula>
    </cfRule>
  </conditionalFormatting>
  <dataValidations disablePrompts="1" count="1">
    <dataValidation type="list" allowBlank="1" showInputMessage="1" showErrorMessage="1" sqref="J8" xr:uid="{03E67DB9-E4A9-4D34-AD35-BB69D2E41C3E}">
      <formula1>$AC$1</formula1>
    </dataValidation>
  </dataValidations>
  <pageMargins left="0.23622047244094491" right="0.23622047244094491" top="0.74803149606299213" bottom="0.74803149606299213" header="0.31496062992125984" footer="0.31496062992125984"/>
  <pageSetup paperSize="9" scale="41" fitToHeight="0" orientation="portrait" r:id="rId1"/>
  <headerFooter>
    <oddHeader>&amp;R&amp;8&amp;G</oddHeader>
    <oddFooter>&amp;C&amp;8
&amp;P  of &amp;N&amp;R&amp;8Version: 3.0</oddFooter>
  </headerFooter>
  <ignoredErrors>
    <ignoredError sqref="C4:D6 D3" unlockedFormula="1"/>
    <ignoredError sqref="L15:N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AA2D-11F5-4BF8-8438-B49813FB8FF7}">
  <dimension ref="A1:N60"/>
  <sheetViews>
    <sheetView showGridLines="0" showZeros="0" zoomScaleNormal="100" workbookViewId="0"/>
  </sheetViews>
  <sheetFormatPr defaultColWidth="8.81640625" defaultRowHeight="14.5" x14ac:dyDescent="0.35"/>
  <cols>
    <col min="1" max="1" width="11.1796875" style="33" customWidth="1"/>
    <col min="2" max="3" width="14.1796875" style="33" customWidth="1"/>
    <col min="4" max="4" width="15.453125" style="33" customWidth="1"/>
    <col min="5" max="5" width="17.81640625" style="33" customWidth="1"/>
    <col min="6" max="10" width="14.1796875" style="33" customWidth="1"/>
    <col min="11" max="11" width="15" style="33" customWidth="1"/>
    <col min="12" max="12" width="17.81640625" style="33" customWidth="1"/>
    <col min="13" max="14" width="14.1796875" style="33" customWidth="1"/>
    <col min="15" max="16" width="8.81640625" style="33"/>
    <col min="17" max="18" width="8.81640625" style="33" customWidth="1"/>
    <col min="19" max="16384" width="8.81640625" style="33"/>
  </cols>
  <sheetData>
    <row r="1" spans="1:14" ht="15.5" x14ac:dyDescent="0.35">
      <c r="A1" s="155" t="s">
        <v>244</v>
      </c>
      <c r="B1" s="156"/>
      <c r="C1" s="156"/>
      <c r="D1" s="156"/>
      <c r="E1" s="156"/>
      <c r="F1" s="156"/>
      <c r="G1" s="156"/>
      <c r="H1" s="156"/>
      <c r="I1" s="156"/>
    </row>
    <row r="2" spans="1:14" ht="15.5" x14ac:dyDescent="0.35">
      <c r="A2" s="156" t="s">
        <v>245</v>
      </c>
      <c r="B2" s="156"/>
      <c r="C2" s="156"/>
      <c r="D2" s="156"/>
      <c r="E2" s="156"/>
      <c r="F2" s="156"/>
      <c r="G2" s="156"/>
      <c r="H2" s="156"/>
      <c r="I2" s="156"/>
    </row>
    <row r="3" spans="1:14" ht="15.5" x14ac:dyDescent="0.35">
      <c r="A3" s="156"/>
      <c r="B3" s="156"/>
      <c r="C3" s="156"/>
      <c r="D3" s="156"/>
      <c r="E3" s="156"/>
      <c r="F3" s="156"/>
      <c r="G3" s="156"/>
      <c r="H3" s="156"/>
      <c r="I3" s="156"/>
    </row>
    <row r="4" spans="1:14" ht="15.5" x14ac:dyDescent="0.35">
      <c r="A4" s="155" t="s">
        <v>274</v>
      </c>
      <c r="B4" s="156"/>
      <c r="C4" s="156"/>
      <c r="D4" s="156"/>
      <c r="E4" s="156"/>
      <c r="F4" s="156"/>
      <c r="G4" s="156"/>
      <c r="H4" s="156"/>
      <c r="I4" s="156"/>
    </row>
    <row r="5" spans="1:14" ht="15.5" x14ac:dyDescent="0.35">
      <c r="A5" s="155" t="s">
        <v>275</v>
      </c>
      <c r="B5" s="156"/>
      <c r="C5" s="156"/>
      <c r="D5" s="156"/>
      <c r="E5" s="156"/>
      <c r="F5" s="156"/>
      <c r="G5" s="156"/>
      <c r="H5" s="156"/>
      <c r="I5" s="156"/>
    </row>
    <row r="6" spans="1:14" ht="15.5" x14ac:dyDescent="0.35">
      <c r="A6" s="155" t="s">
        <v>343</v>
      </c>
      <c r="B6" s="156"/>
      <c r="C6" s="156"/>
      <c r="D6" s="156"/>
      <c r="E6" s="156"/>
      <c r="F6" s="156"/>
      <c r="G6" s="156"/>
      <c r="H6" s="156"/>
      <c r="I6" s="156"/>
    </row>
    <row r="7" spans="1:14" ht="15.5" x14ac:dyDescent="0.35">
      <c r="A7" s="155" t="s">
        <v>325</v>
      </c>
      <c r="B7" s="156"/>
      <c r="C7" s="156"/>
      <c r="D7" s="156"/>
      <c r="E7" s="156"/>
      <c r="F7" s="156"/>
      <c r="G7" s="156"/>
      <c r="H7" s="156"/>
      <c r="I7" s="156"/>
    </row>
    <row r="8" spans="1:14" ht="15.5" x14ac:dyDescent="0.35">
      <c r="A8" s="155" t="s">
        <v>326</v>
      </c>
      <c r="B8" s="156"/>
      <c r="C8" s="156"/>
      <c r="D8" s="156"/>
      <c r="E8" s="156"/>
      <c r="F8" s="156"/>
      <c r="G8" s="156"/>
      <c r="H8" s="156"/>
      <c r="I8" s="156"/>
    </row>
    <row r="9" spans="1:14" ht="15.5" x14ac:dyDescent="0.35">
      <c r="A9" s="155" t="s">
        <v>327</v>
      </c>
      <c r="B9" s="156"/>
      <c r="C9" s="156"/>
      <c r="D9" s="156"/>
      <c r="E9" s="156"/>
      <c r="F9" s="156"/>
      <c r="G9" s="156"/>
      <c r="H9" s="156"/>
      <c r="I9" s="156"/>
    </row>
    <row r="10" spans="1:14" x14ac:dyDescent="0.35">
      <c r="A10" s="157"/>
    </row>
    <row r="11" spans="1:14" ht="43.5" x14ac:dyDescent="0.35">
      <c r="B11" s="158" t="s">
        <v>242</v>
      </c>
      <c r="C11" s="158" t="s">
        <v>243</v>
      </c>
      <c r="D11" s="159" t="s">
        <v>328</v>
      </c>
      <c r="E11" s="159" t="s">
        <v>332</v>
      </c>
      <c r="F11" s="160" t="s">
        <v>240</v>
      </c>
      <c r="G11" s="160" t="s">
        <v>241</v>
      </c>
      <c r="H11" s="161"/>
      <c r="I11" s="158" t="s">
        <v>242</v>
      </c>
      <c r="J11" s="158" t="s">
        <v>243</v>
      </c>
      <c r="K11" s="159" t="s">
        <v>328</v>
      </c>
      <c r="L11" s="159" t="s">
        <v>331</v>
      </c>
      <c r="M11" s="160" t="s">
        <v>240</v>
      </c>
      <c r="N11" s="160" t="s">
        <v>241</v>
      </c>
    </row>
    <row r="12" spans="1:14" x14ac:dyDescent="0.35">
      <c r="B12" s="32"/>
      <c r="C12" s="32"/>
      <c r="D12" s="162">
        <v>0.625</v>
      </c>
      <c r="E12" s="162">
        <f>IF((C12&lt;10),20,100)</f>
        <v>20</v>
      </c>
      <c r="F12" s="163" t="e">
        <f t="shared" ref="F12:F59" si="0">(D12*E12)/C12</f>
        <v>#DIV/0!</v>
      </c>
      <c r="G12" s="163" t="e">
        <f t="shared" ref="G12:G59" si="1">E12-F12</f>
        <v>#DIV/0!</v>
      </c>
      <c r="I12" s="32"/>
      <c r="J12" s="32"/>
      <c r="K12" s="162">
        <v>0.625</v>
      </c>
      <c r="L12" s="162">
        <f>IF((J12&lt;10),20,100)</f>
        <v>20</v>
      </c>
      <c r="M12" s="163" t="e">
        <f t="shared" ref="M12:M59" si="2">(K12*L12)/J12</f>
        <v>#DIV/0!</v>
      </c>
      <c r="N12" s="163" t="e">
        <f t="shared" ref="N12:N59" si="3">L12-M12</f>
        <v>#DIV/0!</v>
      </c>
    </row>
    <row r="13" spans="1:14" x14ac:dyDescent="0.35">
      <c r="B13" s="32"/>
      <c r="C13" s="32"/>
      <c r="D13" s="162">
        <v>0.625</v>
      </c>
      <c r="E13" s="162">
        <f>IF((C13&lt;10),20,100)</f>
        <v>20</v>
      </c>
      <c r="F13" s="163" t="e">
        <f t="shared" si="0"/>
        <v>#DIV/0!</v>
      </c>
      <c r="G13" s="163" t="e">
        <f t="shared" si="1"/>
        <v>#DIV/0!</v>
      </c>
      <c r="I13" s="32"/>
      <c r="J13" s="32"/>
      <c r="K13" s="162">
        <v>0.625</v>
      </c>
      <c r="L13" s="162">
        <f>IF((J13&lt;10),20,100)</f>
        <v>20</v>
      </c>
      <c r="M13" s="163" t="e">
        <f t="shared" si="2"/>
        <v>#DIV/0!</v>
      </c>
      <c r="N13" s="163" t="e">
        <f t="shared" si="3"/>
        <v>#DIV/0!</v>
      </c>
    </row>
    <row r="14" spans="1:14" x14ac:dyDescent="0.35">
      <c r="B14" s="32"/>
      <c r="C14" s="32"/>
      <c r="D14" s="162">
        <v>0.625</v>
      </c>
      <c r="E14" s="162">
        <f t="shared" ref="E14:E59" si="4">IF((C14&lt;10),20,100)</f>
        <v>20</v>
      </c>
      <c r="F14" s="163" t="e">
        <f t="shared" si="0"/>
        <v>#DIV/0!</v>
      </c>
      <c r="G14" s="163" t="e">
        <f t="shared" si="1"/>
        <v>#DIV/0!</v>
      </c>
      <c r="I14" s="32"/>
      <c r="J14" s="32"/>
      <c r="K14" s="162">
        <v>0.625</v>
      </c>
      <c r="L14" s="162">
        <f t="shared" ref="L14:L59" si="5">IF((J14&lt;10),20,100)</f>
        <v>20</v>
      </c>
      <c r="M14" s="163" t="e">
        <f t="shared" si="2"/>
        <v>#DIV/0!</v>
      </c>
      <c r="N14" s="163" t="e">
        <f t="shared" si="3"/>
        <v>#DIV/0!</v>
      </c>
    </row>
    <row r="15" spans="1:14" x14ac:dyDescent="0.35">
      <c r="B15" s="32"/>
      <c r="C15" s="32"/>
      <c r="D15" s="162">
        <v>0.625</v>
      </c>
      <c r="E15" s="162">
        <f t="shared" si="4"/>
        <v>20</v>
      </c>
      <c r="F15" s="163" t="e">
        <f t="shared" si="0"/>
        <v>#DIV/0!</v>
      </c>
      <c r="G15" s="163" t="e">
        <f t="shared" si="1"/>
        <v>#DIV/0!</v>
      </c>
      <c r="I15" s="32"/>
      <c r="J15" s="32"/>
      <c r="K15" s="162">
        <v>0.625</v>
      </c>
      <c r="L15" s="162">
        <f t="shared" si="5"/>
        <v>20</v>
      </c>
      <c r="M15" s="163" t="e">
        <f t="shared" si="2"/>
        <v>#DIV/0!</v>
      </c>
      <c r="N15" s="163" t="e">
        <f t="shared" si="3"/>
        <v>#DIV/0!</v>
      </c>
    </row>
    <row r="16" spans="1:14" x14ac:dyDescent="0.35">
      <c r="B16" s="32"/>
      <c r="C16" s="32"/>
      <c r="D16" s="162">
        <v>0.625</v>
      </c>
      <c r="E16" s="162">
        <f t="shared" si="4"/>
        <v>20</v>
      </c>
      <c r="F16" s="163" t="e">
        <f t="shared" si="0"/>
        <v>#DIV/0!</v>
      </c>
      <c r="G16" s="163" t="e">
        <f t="shared" si="1"/>
        <v>#DIV/0!</v>
      </c>
      <c r="I16" s="32"/>
      <c r="J16" s="32"/>
      <c r="K16" s="162">
        <v>0.625</v>
      </c>
      <c r="L16" s="162">
        <f t="shared" si="5"/>
        <v>20</v>
      </c>
      <c r="M16" s="163" t="e">
        <f t="shared" si="2"/>
        <v>#DIV/0!</v>
      </c>
      <c r="N16" s="163" t="e">
        <f t="shared" si="3"/>
        <v>#DIV/0!</v>
      </c>
    </row>
    <row r="17" spans="2:14" x14ac:dyDescent="0.35">
      <c r="B17" s="32"/>
      <c r="C17" s="32"/>
      <c r="D17" s="162">
        <v>0.625</v>
      </c>
      <c r="E17" s="162">
        <f t="shared" si="4"/>
        <v>20</v>
      </c>
      <c r="F17" s="163" t="e">
        <f t="shared" si="0"/>
        <v>#DIV/0!</v>
      </c>
      <c r="G17" s="163" t="e">
        <f t="shared" si="1"/>
        <v>#DIV/0!</v>
      </c>
      <c r="I17" s="32"/>
      <c r="J17" s="32"/>
      <c r="K17" s="162">
        <v>0.625</v>
      </c>
      <c r="L17" s="162">
        <f t="shared" si="5"/>
        <v>20</v>
      </c>
      <c r="M17" s="163" t="e">
        <f t="shared" si="2"/>
        <v>#DIV/0!</v>
      </c>
      <c r="N17" s="163" t="e">
        <f t="shared" si="3"/>
        <v>#DIV/0!</v>
      </c>
    </row>
    <row r="18" spans="2:14" x14ac:dyDescent="0.35">
      <c r="B18" s="32"/>
      <c r="C18" s="32"/>
      <c r="D18" s="162">
        <v>0.625</v>
      </c>
      <c r="E18" s="162">
        <f t="shared" si="4"/>
        <v>20</v>
      </c>
      <c r="F18" s="163" t="e">
        <f t="shared" si="0"/>
        <v>#DIV/0!</v>
      </c>
      <c r="G18" s="163" t="e">
        <f t="shared" si="1"/>
        <v>#DIV/0!</v>
      </c>
      <c r="I18" s="32"/>
      <c r="J18" s="32"/>
      <c r="K18" s="162">
        <v>0.625</v>
      </c>
      <c r="L18" s="162">
        <f t="shared" si="5"/>
        <v>20</v>
      </c>
      <c r="M18" s="163" t="e">
        <f t="shared" si="2"/>
        <v>#DIV/0!</v>
      </c>
      <c r="N18" s="163" t="e">
        <f t="shared" si="3"/>
        <v>#DIV/0!</v>
      </c>
    </row>
    <row r="19" spans="2:14" x14ac:dyDescent="0.35">
      <c r="B19" s="32"/>
      <c r="C19" s="32"/>
      <c r="D19" s="162">
        <v>0.625</v>
      </c>
      <c r="E19" s="162">
        <f t="shared" si="4"/>
        <v>20</v>
      </c>
      <c r="F19" s="163" t="e">
        <f t="shared" si="0"/>
        <v>#DIV/0!</v>
      </c>
      <c r="G19" s="163" t="e">
        <f t="shared" si="1"/>
        <v>#DIV/0!</v>
      </c>
      <c r="I19" s="32"/>
      <c r="J19" s="32"/>
      <c r="K19" s="162">
        <v>0.625</v>
      </c>
      <c r="L19" s="162">
        <f t="shared" si="5"/>
        <v>20</v>
      </c>
      <c r="M19" s="163" t="e">
        <f t="shared" si="2"/>
        <v>#DIV/0!</v>
      </c>
      <c r="N19" s="163" t="e">
        <f t="shared" si="3"/>
        <v>#DIV/0!</v>
      </c>
    </row>
    <row r="20" spans="2:14" x14ac:dyDescent="0.35">
      <c r="B20" s="32"/>
      <c r="C20" s="32"/>
      <c r="D20" s="162">
        <v>0.625</v>
      </c>
      <c r="E20" s="162">
        <f t="shared" si="4"/>
        <v>20</v>
      </c>
      <c r="F20" s="163" t="e">
        <f t="shared" si="0"/>
        <v>#DIV/0!</v>
      </c>
      <c r="G20" s="163" t="e">
        <f t="shared" si="1"/>
        <v>#DIV/0!</v>
      </c>
      <c r="I20" s="32"/>
      <c r="J20" s="32"/>
      <c r="K20" s="162">
        <v>0.625</v>
      </c>
      <c r="L20" s="162">
        <f t="shared" si="5"/>
        <v>20</v>
      </c>
      <c r="M20" s="163" t="e">
        <f t="shared" si="2"/>
        <v>#DIV/0!</v>
      </c>
      <c r="N20" s="163" t="e">
        <f t="shared" si="3"/>
        <v>#DIV/0!</v>
      </c>
    </row>
    <row r="21" spans="2:14" x14ac:dyDescent="0.35">
      <c r="B21" s="32"/>
      <c r="C21" s="32"/>
      <c r="D21" s="162">
        <v>0.625</v>
      </c>
      <c r="E21" s="162">
        <f t="shared" si="4"/>
        <v>20</v>
      </c>
      <c r="F21" s="163" t="e">
        <f t="shared" si="0"/>
        <v>#DIV/0!</v>
      </c>
      <c r="G21" s="163" t="e">
        <f t="shared" si="1"/>
        <v>#DIV/0!</v>
      </c>
      <c r="I21" s="32"/>
      <c r="J21" s="32"/>
      <c r="K21" s="162">
        <v>0.625</v>
      </c>
      <c r="L21" s="162">
        <f t="shared" si="5"/>
        <v>20</v>
      </c>
      <c r="M21" s="163" t="e">
        <f t="shared" si="2"/>
        <v>#DIV/0!</v>
      </c>
      <c r="N21" s="163" t="e">
        <f t="shared" si="3"/>
        <v>#DIV/0!</v>
      </c>
    </row>
    <row r="22" spans="2:14" x14ac:dyDescent="0.35">
      <c r="B22" s="32"/>
      <c r="C22" s="32"/>
      <c r="D22" s="162">
        <v>0.625</v>
      </c>
      <c r="E22" s="162">
        <f t="shared" si="4"/>
        <v>20</v>
      </c>
      <c r="F22" s="163" t="e">
        <f t="shared" si="0"/>
        <v>#DIV/0!</v>
      </c>
      <c r="G22" s="163" t="e">
        <f t="shared" si="1"/>
        <v>#DIV/0!</v>
      </c>
      <c r="I22" s="32"/>
      <c r="J22" s="32"/>
      <c r="K22" s="162">
        <v>0.625</v>
      </c>
      <c r="L22" s="162">
        <f t="shared" si="5"/>
        <v>20</v>
      </c>
      <c r="M22" s="163" t="e">
        <f t="shared" si="2"/>
        <v>#DIV/0!</v>
      </c>
      <c r="N22" s="163" t="e">
        <f t="shared" si="3"/>
        <v>#DIV/0!</v>
      </c>
    </row>
    <row r="23" spans="2:14" x14ac:dyDescent="0.35">
      <c r="B23" s="32"/>
      <c r="C23" s="32"/>
      <c r="D23" s="162">
        <v>0.625</v>
      </c>
      <c r="E23" s="162">
        <f t="shared" si="4"/>
        <v>20</v>
      </c>
      <c r="F23" s="163" t="e">
        <f t="shared" si="0"/>
        <v>#DIV/0!</v>
      </c>
      <c r="G23" s="163" t="e">
        <f t="shared" si="1"/>
        <v>#DIV/0!</v>
      </c>
      <c r="I23" s="32"/>
      <c r="J23" s="32"/>
      <c r="K23" s="162">
        <v>0.625</v>
      </c>
      <c r="L23" s="162">
        <f t="shared" si="5"/>
        <v>20</v>
      </c>
      <c r="M23" s="163" t="e">
        <f t="shared" si="2"/>
        <v>#DIV/0!</v>
      </c>
      <c r="N23" s="163" t="e">
        <f t="shared" si="3"/>
        <v>#DIV/0!</v>
      </c>
    </row>
    <row r="24" spans="2:14" x14ac:dyDescent="0.35">
      <c r="B24" s="32"/>
      <c r="C24" s="32"/>
      <c r="D24" s="162">
        <v>0.625</v>
      </c>
      <c r="E24" s="162">
        <f t="shared" si="4"/>
        <v>20</v>
      </c>
      <c r="F24" s="163" t="e">
        <f t="shared" si="0"/>
        <v>#DIV/0!</v>
      </c>
      <c r="G24" s="163" t="e">
        <f t="shared" si="1"/>
        <v>#DIV/0!</v>
      </c>
      <c r="I24" s="32"/>
      <c r="J24" s="32"/>
      <c r="K24" s="162">
        <v>0.625</v>
      </c>
      <c r="L24" s="162">
        <f t="shared" si="5"/>
        <v>20</v>
      </c>
      <c r="M24" s="163" t="e">
        <f t="shared" si="2"/>
        <v>#DIV/0!</v>
      </c>
      <c r="N24" s="163" t="e">
        <f t="shared" si="3"/>
        <v>#DIV/0!</v>
      </c>
    </row>
    <row r="25" spans="2:14" x14ac:dyDescent="0.35">
      <c r="B25" s="32"/>
      <c r="C25" s="32"/>
      <c r="D25" s="162">
        <v>0.625</v>
      </c>
      <c r="E25" s="162">
        <f t="shared" si="4"/>
        <v>20</v>
      </c>
      <c r="F25" s="163" t="e">
        <f t="shared" si="0"/>
        <v>#DIV/0!</v>
      </c>
      <c r="G25" s="163" t="e">
        <f t="shared" si="1"/>
        <v>#DIV/0!</v>
      </c>
      <c r="I25" s="32"/>
      <c r="J25" s="32"/>
      <c r="K25" s="162">
        <v>0.625</v>
      </c>
      <c r="L25" s="162">
        <f t="shared" si="5"/>
        <v>20</v>
      </c>
      <c r="M25" s="163" t="e">
        <f t="shared" si="2"/>
        <v>#DIV/0!</v>
      </c>
      <c r="N25" s="163" t="e">
        <f t="shared" si="3"/>
        <v>#DIV/0!</v>
      </c>
    </row>
    <row r="26" spans="2:14" x14ac:dyDescent="0.35">
      <c r="B26" s="32"/>
      <c r="C26" s="32"/>
      <c r="D26" s="162">
        <v>0.625</v>
      </c>
      <c r="E26" s="162">
        <f t="shared" si="4"/>
        <v>20</v>
      </c>
      <c r="F26" s="163" t="e">
        <f t="shared" si="0"/>
        <v>#DIV/0!</v>
      </c>
      <c r="G26" s="163" t="e">
        <f t="shared" si="1"/>
        <v>#DIV/0!</v>
      </c>
      <c r="I26" s="32"/>
      <c r="J26" s="32"/>
      <c r="K26" s="162">
        <v>0.625</v>
      </c>
      <c r="L26" s="162">
        <f t="shared" si="5"/>
        <v>20</v>
      </c>
      <c r="M26" s="163" t="e">
        <f t="shared" si="2"/>
        <v>#DIV/0!</v>
      </c>
      <c r="N26" s="163" t="e">
        <f t="shared" si="3"/>
        <v>#DIV/0!</v>
      </c>
    </row>
    <row r="27" spans="2:14" x14ac:dyDescent="0.35">
      <c r="B27" s="32"/>
      <c r="C27" s="32"/>
      <c r="D27" s="162">
        <v>0.625</v>
      </c>
      <c r="E27" s="162">
        <f t="shared" si="4"/>
        <v>20</v>
      </c>
      <c r="F27" s="163" t="e">
        <f t="shared" si="0"/>
        <v>#DIV/0!</v>
      </c>
      <c r="G27" s="163" t="e">
        <f t="shared" si="1"/>
        <v>#DIV/0!</v>
      </c>
      <c r="I27" s="32"/>
      <c r="J27" s="32"/>
      <c r="K27" s="162">
        <v>0.625</v>
      </c>
      <c r="L27" s="162">
        <f t="shared" si="5"/>
        <v>20</v>
      </c>
      <c r="M27" s="163" t="e">
        <f t="shared" si="2"/>
        <v>#DIV/0!</v>
      </c>
      <c r="N27" s="163" t="e">
        <f t="shared" si="3"/>
        <v>#DIV/0!</v>
      </c>
    </row>
    <row r="28" spans="2:14" x14ac:dyDescent="0.35">
      <c r="B28" s="32"/>
      <c r="C28" s="32"/>
      <c r="D28" s="162">
        <v>0.625</v>
      </c>
      <c r="E28" s="162">
        <f t="shared" si="4"/>
        <v>20</v>
      </c>
      <c r="F28" s="163" t="e">
        <f t="shared" si="0"/>
        <v>#DIV/0!</v>
      </c>
      <c r="G28" s="163" t="e">
        <f t="shared" si="1"/>
        <v>#DIV/0!</v>
      </c>
      <c r="I28" s="32"/>
      <c r="J28" s="32"/>
      <c r="K28" s="162">
        <v>0.625</v>
      </c>
      <c r="L28" s="162">
        <f t="shared" si="5"/>
        <v>20</v>
      </c>
      <c r="M28" s="163" t="e">
        <f t="shared" si="2"/>
        <v>#DIV/0!</v>
      </c>
      <c r="N28" s="163" t="e">
        <f t="shared" si="3"/>
        <v>#DIV/0!</v>
      </c>
    </row>
    <row r="29" spans="2:14" x14ac:dyDescent="0.35">
      <c r="B29" s="32"/>
      <c r="C29" s="32"/>
      <c r="D29" s="162">
        <v>0.625</v>
      </c>
      <c r="E29" s="162">
        <f t="shared" si="4"/>
        <v>20</v>
      </c>
      <c r="F29" s="163" t="e">
        <f t="shared" si="0"/>
        <v>#DIV/0!</v>
      </c>
      <c r="G29" s="163" t="e">
        <f t="shared" si="1"/>
        <v>#DIV/0!</v>
      </c>
      <c r="I29" s="32"/>
      <c r="J29" s="32"/>
      <c r="K29" s="162">
        <v>0.625</v>
      </c>
      <c r="L29" s="162">
        <f t="shared" si="5"/>
        <v>20</v>
      </c>
      <c r="M29" s="163" t="e">
        <f t="shared" si="2"/>
        <v>#DIV/0!</v>
      </c>
      <c r="N29" s="163" t="e">
        <f t="shared" si="3"/>
        <v>#DIV/0!</v>
      </c>
    </row>
    <row r="30" spans="2:14" x14ac:dyDescent="0.35">
      <c r="B30" s="32"/>
      <c r="C30" s="32"/>
      <c r="D30" s="162">
        <v>0.625</v>
      </c>
      <c r="E30" s="162">
        <f t="shared" si="4"/>
        <v>20</v>
      </c>
      <c r="F30" s="163" t="e">
        <f t="shared" si="0"/>
        <v>#DIV/0!</v>
      </c>
      <c r="G30" s="163" t="e">
        <f t="shared" si="1"/>
        <v>#DIV/0!</v>
      </c>
      <c r="I30" s="32"/>
      <c r="J30" s="32"/>
      <c r="K30" s="162">
        <v>0.625</v>
      </c>
      <c r="L30" s="162">
        <f t="shared" si="5"/>
        <v>20</v>
      </c>
      <c r="M30" s="163" t="e">
        <f t="shared" si="2"/>
        <v>#DIV/0!</v>
      </c>
      <c r="N30" s="163" t="e">
        <f t="shared" si="3"/>
        <v>#DIV/0!</v>
      </c>
    </row>
    <row r="31" spans="2:14" x14ac:dyDescent="0.35">
      <c r="B31" s="32"/>
      <c r="C31" s="32"/>
      <c r="D31" s="162">
        <v>0.625</v>
      </c>
      <c r="E31" s="162">
        <f t="shared" si="4"/>
        <v>20</v>
      </c>
      <c r="F31" s="163" t="e">
        <f t="shared" si="0"/>
        <v>#DIV/0!</v>
      </c>
      <c r="G31" s="163" t="e">
        <f t="shared" si="1"/>
        <v>#DIV/0!</v>
      </c>
      <c r="I31" s="32"/>
      <c r="J31" s="32"/>
      <c r="K31" s="162">
        <v>0.625</v>
      </c>
      <c r="L31" s="162">
        <f t="shared" si="5"/>
        <v>20</v>
      </c>
      <c r="M31" s="163" t="e">
        <f t="shared" si="2"/>
        <v>#DIV/0!</v>
      </c>
      <c r="N31" s="163" t="e">
        <f t="shared" si="3"/>
        <v>#DIV/0!</v>
      </c>
    </row>
    <row r="32" spans="2:14" x14ac:dyDescent="0.35">
      <c r="B32" s="32"/>
      <c r="C32" s="32"/>
      <c r="D32" s="162">
        <v>0.625</v>
      </c>
      <c r="E32" s="162">
        <f t="shared" si="4"/>
        <v>20</v>
      </c>
      <c r="F32" s="163" t="e">
        <f t="shared" si="0"/>
        <v>#DIV/0!</v>
      </c>
      <c r="G32" s="163" t="e">
        <f t="shared" si="1"/>
        <v>#DIV/0!</v>
      </c>
      <c r="I32" s="32"/>
      <c r="J32" s="32"/>
      <c r="K32" s="162">
        <v>0.625</v>
      </c>
      <c r="L32" s="162">
        <f t="shared" si="5"/>
        <v>20</v>
      </c>
      <c r="M32" s="163" t="e">
        <f t="shared" si="2"/>
        <v>#DIV/0!</v>
      </c>
      <c r="N32" s="163" t="e">
        <f t="shared" si="3"/>
        <v>#DIV/0!</v>
      </c>
    </row>
    <row r="33" spans="2:14" x14ac:dyDescent="0.35">
      <c r="B33" s="32"/>
      <c r="C33" s="32"/>
      <c r="D33" s="162">
        <v>0.625</v>
      </c>
      <c r="E33" s="162">
        <f t="shared" si="4"/>
        <v>20</v>
      </c>
      <c r="F33" s="163" t="e">
        <f t="shared" si="0"/>
        <v>#DIV/0!</v>
      </c>
      <c r="G33" s="163" t="e">
        <f t="shared" si="1"/>
        <v>#DIV/0!</v>
      </c>
      <c r="I33" s="32"/>
      <c r="J33" s="32"/>
      <c r="K33" s="162">
        <v>0.625</v>
      </c>
      <c r="L33" s="162">
        <f t="shared" si="5"/>
        <v>20</v>
      </c>
      <c r="M33" s="163" t="e">
        <f t="shared" si="2"/>
        <v>#DIV/0!</v>
      </c>
      <c r="N33" s="163" t="e">
        <f t="shared" si="3"/>
        <v>#DIV/0!</v>
      </c>
    </row>
    <row r="34" spans="2:14" x14ac:dyDescent="0.35">
      <c r="B34" s="32"/>
      <c r="C34" s="32"/>
      <c r="D34" s="162">
        <v>0.625</v>
      </c>
      <c r="E34" s="162">
        <f t="shared" si="4"/>
        <v>20</v>
      </c>
      <c r="F34" s="163" t="e">
        <f t="shared" si="0"/>
        <v>#DIV/0!</v>
      </c>
      <c r="G34" s="163" t="e">
        <f t="shared" si="1"/>
        <v>#DIV/0!</v>
      </c>
      <c r="I34" s="32"/>
      <c r="J34" s="32"/>
      <c r="K34" s="162">
        <v>0.625</v>
      </c>
      <c r="L34" s="162">
        <f t="shared" si="5"/>
        <v>20</v>
      </c>
      <c r="M34" s="163" t="e">
        <f t="shared" si="2"/>
        <v>#DIV/0!</v>
      </c>
      <c r="N34" s="163" t="e">
        <f t="shared" si="3"/>
        <v>#DIV/0!</v>
      </c>
    </row>
    <row r="35" spans="2:14" x14ac:dyDescent="0.35">
      <c r="B35" s="32"/>
      <c r="C35" s="32"/>
      <c r="D35" s="162">
        <v>0.625</v>
      </c>
      <c r="E35" s="162">
        <f t="shared" si="4"/>
        <v>20</v>
      </c>
      <c r="F35" s="163" t="e">
        <f t="shared" si="0"/>
        <v>#DIV/0!</v>
      </c>
      <c r="G35" s="163" t="e">
        <f t="shared" si="1"/>
        <v>#DIV/0!</v>
      </c>
      <c r="I35" s="32"/>
      <c r="J35" s="32"/>
      <c r="K35" s="162">
        <v>0.625</v>
      </c>
      <c r="L35" s="162">
        <f t="shared" si="5"/>
        <v>20</v>
      </c>
      <c r="M35" s="163" t="e">
        <f t="shared" si="2"/>
        <v>#DIV/0!</v>
      </c>
      <c r="N35" s="163" t="e">
        <f t="shared" si="3"/>
        <v>#DIV/0!</v>
      </c>
    </row>
    <row r="36" spans="2:14" x14ac:dyDescent="0.35">
      <c r="B36" s="32"/>
      <c r="C36" s="32"/>
      <c r="D36" s="162">
        <v>0.625</v>
      </c>
      <c r="E36" s="162">
        <f t="shared" si="4"/>
        <v>20</v>
      </c>
      <c r="F36" s="163" t="e">
        <f t="shared" si="0"/>
        <v>#DIV/0!</v>
      </c>
      <c r="G36" s="163" t="e">
        <f t="shared" si="1"/>
        <v>#DIV/0!</v>
      </c>
      <c r="I36" s="32"/>
      <c r="J36" s="32"/>
      <c r="K36" s="162">
        <v>0.625</v>
      </c>
      <c r="L36" s="162">
        <f t="shared" si="5"/>
        <v>20</v>
      </c>
      <c r="M36" s="163" t="e">
        <f t="shared" si="2"/>
        <v>#DIV/0!</v>
      </c>
      <c r="N36" s="163" t="e">
        <f t="shared" si="3"/>
        <v>#DIV/0!</v>
      </c>
    </row>
    <row r="37" spans="2:14" x14ac:dyDescent="0.35">
      <c r="B37" s="32"/>
      <c r="C37" s="32"/>
      <c r="D37" s="162">
        <v>0.625</v>
      </c>
      <c r="E37" s="162">
        <f t="shared" si="4"/>
        <v>20</v>
      </c>
      <c r="F37" s="163" t="e">
        <f t="shared" si="0"/>
        <v>#DIV/0!</v>
      </c>
      <c r="G37" s="163" t="e">
        <f t="shared" si="1"/>
        <v>#DIV/0!</v>
      </c>
      <c r="I37" s="32"/>
      <c r="J37" s="32"/>
      <c r="K37" s="162">
        <v>0.625</v>
      </c>
      <c r="L37" s="162">
        <f t="shared" si="5"/>
        <v>20</v>
      </c>
      <c r="M37" s="163" t="e">
        <f t="shared" si="2"/>
        <v>#DIV/0!</v>
      </c>
      <c r="N37" s="163" t="e">
        <f t="shared" si="3"/>
        <v>#DIV/0!</v>
      </c>
    </row>
    <row r="38" spans="2:14" x14ac:dyDescent="0.35">
      <c r="B38" s="32"/>
      <c r="C38" s="32"/>
      <c r="D38" s="162">
        <v>0.625</v>
      </c>
      <c r="E38" s="162">
        <f t="shared" si="4"/>
        <v>20</v>
      </c>
      <c r="F38" s="163" t="e">
        <f t="shared" si="0"/>
        <v>#DIV/0!</v>
      </c>
      <c r="G38" s="163" t="e">
        <f t="shared" si="1"/>
        <v>#DIV/0!</v>
      </c>
      <c r="I38" s="32"/>
      <c r="J38" s="32"/>
      <c r="K38" s="162">
        <v>0.625</v>
      </c>
      <c r="L38" s="162">
        <f t="shared" si="5"/>
        <v>20</v>
      </c>
      <c r="M38" s="163" t="e">
        <f t="shared" si="2"/>
        <v>#DIV/0!</v>
      </c>
      <c r="N38" s="163" t="e">
        <f t="shared" si="3"/>
        <v>#DIV/0!</v>
      </c>
    </row>
    <row r="39" spans="2:14" x14ac:dyDescent="0.35">
      <c r="B39" s="32"/>
      <c r="C39" s="32"/>
      <c r="D39" s="162">
        <v>0.625</v>
      </c>
      <c r="E39" s="162">
        <f t="shared" si="4"/>
        <v>20</v>
      </c>
      <c r="F39" s="163" t="e">
        <f t="shared" si="0"/>
        <v>#DIV/0!</v>
      </c>
      <c r="G39" s="163" t="e">
        <f t="shared" si="1"/>
        <v>#DIV/0!</v>
      </c>
      <c r="I39" s="32"/>
      <c r="J39" s="32"/>
      <c r="K39" s="162">
        <v>0.625</v>
      </c>
      <c r="L39" s="162">
        <f t="shared" si="5"/>
        <v>20</v>
      </c>
      <c r="M39" s="163" t="e">
        <f t="shared" si="2"/>
        <v>#DIV/0!</v>
      </c>
      <c r="N39" s="163" t="e">
        <f t="shared" si="3"/>
        <v>#DIV/0!</v>
      </c>
    </row>
    <row r="40" spans="2:14" x14ac:dyDescent="0.35">
      <c r="B40" s="32"/>
      <c r="C40" s="32"/>
      <c r="D40" s="162">
        <v>0.625</v>
      </c>
      <c r="E40" s="162">
        <f t="shared" si="4"/>
        <v>20</v>
      </c>
      <c r="F40" s="163" t="e">
        <f t="shared" si="0"/>
        <v>#DIV/0!</v>
      </c>
      <c r="G40" s="163" t="e">
        <f t="shared" si="1"/>
        <v>#DIV/0!</v>
      </c>
      <c r="I40" s="32"/>
      <c r="J40" s="32"/>
      <c r="K40" s="162">
        <v>0.625</v>
      </c>
      <c r="L40" s="162">
        <f t="shared" si="5"/>
        <v>20</v>
      </c>
      <c r="M40" s="163" t="e">
        <f t="shared" si="2"/>
        <v>#DIV/0!</v>
      </c>
      <c r="N40" s="163" t="e">
        <f t="shared" si="3"/>
        <v>#DIV/0!</v>
      </c>
    </row>
    <row r="41" spans="2:14" x14ac:dyDescent="0.35">
      <c r="B41" s="32"/>
      <c r="C41" s="32"/>
      <c r="D41" s="162">
        <v>0.625</v>
      </c>
      <c r="E41" s="162">
        <f t="shared" si="4"/>
        <v>20</v>
      </c>
      <c r="F41" s="163" t="e">
        <f t="shared" si="0"/>
        <v>#DIV/0!</v>
      </c>
      <c r="G41" s="163" t="e">
        <f t="shared" si="1"/>
        <v>#DIV/0!</v>
      </c>
      <c r="I41" s="32"/>
      <c r="J41" s="32"/>
      <c r="K41" s="162">
        <v>0.625</v>
      </c>
      <c r="L41" s="162">
        <f t="shared" si="5"/>
        <v>20</v>
      </c>
      <c r="M41" s="163" t="e">
        <f t="shared" si="2"/>
        <v>#DIV/0!</v>
      </c>
      <c r="N41" s="163" t="e">
        <f t="shared" si="3"/>
        <v>#DIV/0!</v>
      </c>
    </row>
    <row r="42" spans="2:14" x14ac:dyDescent="0.35">
      <c r="B42" s="32"/>
      <c r="C42" s="32"/>
      <c r="D42" s="162">
        <v>0.625</v>
      </c>
      <c r="E42" s="162">
        <f t="shared" si="4"/>
        <v>20</v>
      </c>
      <c r="F42" s="163" t="e">
        <f t="shared" si="0"/>
        <v>#DIV/0!</v>
      </c>
      <c r="G42" s="163" t="e">
        <f t="shared" si="1"/>
        <v>#DIV/0!</v>
      </c>
      <c r="I42" s="32"/>
      <c r="J42" s="32"/>
      <c r="K42" s="162">
        <v>0.625</v>
      </c>
      <c r="L42" s="162">
        <f t="shared" si="5"/>
        <v>20</v>
      </c>
      <c r="M42" s="163" t="e">
        <f t="shared" si="2"/>
        <v>#DIV/0!</v>
      </c>
      <c r="N42" s="163" t="e">
        <f t="shared" si="3"/>
        <v>#DIV/0!</v>
      </c>
    </row>
    <row r="43" spans="2:14" x14ac:dyDescent="0.35">
      <c r="B43" s="32"/>
      <c r="C43" s="32"/>
      <c r="D43" s="162">
        <v>0.625</v>
      </c>
      <c r="E43" s="162">
        <f t="shared" si="4"/>
        <v>20</v>
      </c>
      <c r="F43" s="163" t="e">
        <f t="shared" si="0"/>
        <v>#DIV/0!</v>
      </c>
      <c r="G43" s="163" t="e">
        <f t="shared" si="1"/>
        <v>#DIV/0!</v>
      </c>
      <c r="I43" s="32"/>
      <c r="J43" s="32"/>
      <c r="K43" s="162">
        <v>0.625</v>
      </c>
      <c r="L43" s="162">
        <f t="shared" si="5"/>
        <v>20</v>
      </c>
      <c r="M43" s="163" t="e">
        <f t="shared" si="2"/>
        <v>#DIV/0!</v>
      </c>
      <c r="N43" s="163" t="e">
        <f t="shared" si="3"/>
        <v>#DIV/0!</v>
      </c>
    </row>
    <row r="44" spans="2:14" x14ac:dyDescent="0.35">
      <c r="B44" s="32"/>
      <c r="C44" s="32"/>
      <c r="D44" s="162">
        <v>0.625</v>
      </c>
      <c r="E44" s="162">
        <f t="shared" si="4"/>
        <v>20</v>
      </c>
      <c r="F44" s="163" t="e">
        <f t="shared" si="0"/>
        <v>#DIV/0!</v>
      </c>
      <c r="G44" s="163" t="e">
        <f t="shared" si="1"/>
        <v>#DIV/0!</v>
      </c>
      <c r="I44" s="32"/>
      <c r="J44" s="32"/>
      <c r="K44" s="162">
        <v>0.625</v>
      </c>
      <c r="L44" s="162">
        <f t="shared" si="5"/>
        <v>20</v>
      </c>
      <c r="M44" s="163" t="e">
        <f t="shared" si="2"/>
        <v>#DIV/0!</v>
      </c>
      <c r="N44" s="163" t="e">
        <f t="shared" si="3"/>
        <v>#DIV/0!</v>
      </c>
    </row>
    <row r="45" spans="2:14" x14ac:dyDescent="0.35">
      <c r="B45" s="32"/>
      <c r="C45" s="32"/>
      <c r="D45" s="162">
        <v>0.625</v>
      </c>
      <c r="E45" s="162">
        <f t="shared" si="4"/>
        <v>20</v>
      </c>
      <c r="F45" s="163" t="e">
        <f t="shared" si="0"/>
        <v>#DIV/0!</v>
      </c>
      <c r="G45" s="163" t="e">
        <f t="shared" si="1"/>
        <v>#DIV/0!</v>
      </c>
      <c r="I45" s="32"/>
      <c r="J45" s="32"/>
      <c r="K45" s="162">
        <v>0.625</v>
      </c>
      <c r="L45" s="162">
        <f t="shared" si="5"/>
        <v>20</v>
      </c>
      <c r="M45" s="163" t="e">
        <f t="shared" si="2"/>
        <v>#DIV/0!</v>
      </c>
      <c r="N45" s="163" t="e">
        <f t="shared" si="3"/>
        <v>#DIV/0!</v>
      </c>
    </row>
    <row r="46" spans="2:14" x14ac:dyDescent="0.35">
      <c r="B46" s="32"/>
      <c r="C46" s="32"/>
      <c r="D46" s="162">
        <v>0.625</v>
      </c>
      <c r="E46" s="162">
        <f t="shared" si="4"/>
        <v>20</v>
      </c>
      <c r="F46" s="163" t="e">
        <f t="shared" si="0"/>
        <v>#DIV/0!</v>
      </c>
      <c r="G46" s="163" t="e">
        <f t="shared" si="1"/>
        <v>#DIV/0!</v>
      </c>
      <c r="I46" s="32"/>
      <c r="J46" s="32"/>
      <c r="K46" s="162">
        <v>0.625</v>
      </c>
      <c r="L46" s="162">
        <f t="shared" si="5"/>
        <v>20</v>
      </c>
      <c r="M46" s="163" t="e">
        <f t="shared" si="2"/>
        <v>#DIV/0!</v>
      </c>
      <c r="N46" s="163" t="e">
        <f t="shared" si="3"/>
        <v>#DIV/0!</v>
      </c>
    </row>
    <row r="47" spans="2:14" x14ac:dyDescent="0.35">
      <c r="B47" s="32"/>
      <c r="C47" s="32"/>
      <c r="D47" s="162">
        <v>0.625</v>
      </c>
      <c r="E47" s="162">
        <f t="shared" si="4"/>
        <v>20</v>
      </c>
      <c r="F47" s="163" t="e">
        <f t="shared" si="0"/>
        <v>#DIV/0!</v>
      </c>
      <c r="G47" s="163" t="e">
        <f t="shared" si="1"/>
        <v>#DIV/0!</v>
      </c>
      <c r="I47" s="32"/>
      <c r="J47" s="32"/>
      <c r="K47" s="162">
        <v>0.625</v>
      </c>
      <c r="L47" s="162">
        <f t="shared" si="5"/>
        <v>20</v>
      </c>
      <c r="M47" s="163" t="e">
        <f t="shared" si="2"/>
        <v>#DIV/0!</v>
      </c>
      <c r="N47" s="163" t="e">
        <f t="shared" si="3"/>
        <v>#DIV/0!</v>
      </c>
    </row>
    <row r="48" spans="2:14" x14ac:dyDescent="0.35">
      <c r="B48" s="32"/>
      <c r="C48" s="32"/>
      <c r="D48" s="162">
        <v>0.625</v>
      </c>
      <c r="E48" s="162">
        <f t="shared" si="4"/>
        <v>20</v>
      </c>
      <c r="F48" s="163" t="e">
        <f t="shared" si="0"/>
        <v>#DIV/0!</v>
      </c>
      <c r="G48" s="163" t="e">
        <f t="shared" si="1"/>
        <v>#DIV/0!</v>
      </c>
      <c r="I48" s="32"/>
      <c r="J48" s="32"/>
      <c r="K48" s="162">
        <v>0.625</v>
      </c>
      <c r="L48" s="162">
        <f t="shared" si="5"/>
        <v>20</v>
      </c>
      <c r="M48" s="163" t="e">
        <f t="shared" si="2"/>
        <v>#DIV/0!</v>
      </c>
      <c r="N48" s="163" t="e">
        <f t="shared" si="3"/>
        <v>#DIV/0!</v>
      </c>
    </row>
    <row r="49" spans="1:14" x14ac:dyDescent="0.35">
      <c r="B49" s="32"/>
      <c r="C49" s="32"/>
      <c r="D49" s="162">
        <v>0.625</v>
      </c>
      <c r="E49" s="162">
        <f t="shared" si="4"/>
        <v>20</v>
      </c>
      <c r="F49" s="163" t="e">
        <f t="shared" si="0"/>
        <v>#DIV/0!</v>
      </c>
      <c r="G49" s="163" t="e">
        <f t="shared" si="1"/>
        <v>#DIV/0!</v>
      </c>
      <c r="I49" s="32"/>
      <c r="J49" s="32"/>
      <c r="K49" s="162">
        <v>0.625</v>
      </c>
      <c r="L49" s="162">
        <f t="shared" si="5"/>
        <v>20</v>
      </c>
      <c r="M49" s="163" t="e">
        <f t="shared" si="2"/>
        <v>#DIV/0!</v>
      </c>
      <c r="N49" s="163" t="e">
        <f t="shared" si="3"/>
        <v>#DIV/0!</v>
      </c>
    </row>
    <row r="50" spans="1:14" x14ac:dyDescent="0.35">
      <c r="B50" s="32"/>
      <c r="C50" s="32"/>
      <c r="D50" s="162">
        <v>0.625</v>
      </c>
      <c r="E50" s="162">
        <f t="shared" si="4"/>
        <v>20</v>
      </c>
      <c r="F50" s="163" t="e">
        <f t="shared" si="0"/>
        <v>#DIV/0!</v>
      </c>
      <c r="G50" s="163" t="e">
        <f t="shared" si="1"/>
        <v>#DIV/0!</v>
      </c>
      <c r="I50" s="32"/>
      <c r="J50" s="32"/>
      <c r="K50" s="162">
        <v>0.625</v>
      </c>
      <c r="L50" s="162">
        <f t="shared" si="5"/>
        <v>20</v>
      </c>
      <c r="M50" s="163" t="e">
        <f t="shared" si="2"/>
        <v>#DIV/0!</v>
      </c>
      <c r="N50" s="163" t="e">
        <f t="shared" si="3"/>
        <v>#DIV/0!</v>
      </c>
    </row>
    <row r="51" spans="1:14" x14ac:dyDescent="0.35">
      <c r="B51" s="32"/>
      <c r="C51" s="32"/>
      <c r="D51" s="162">
        <v>0.625</v>
      </c>
      <c r="E51" s="162">
        <f t="shared" si="4"/>
        <v>20</v>
      </c>
      <c r="F51" s="163" t="e">
        <f t="shared" si="0"/>
        <v>#DIV/0!</v>
      </c>
      <c r="G51" s="163" t="e">
        <f t="shared" si="1"/>
        <v>#DIV/0!</v>
      </c>
      <c r="I51" s="32"/>
      <c r="J51" s="32"/>
      <c r="K51" s="162">
        <v>0.625</v>
      </c>
      <c r="L51" s="162">
        <f t="shared" si="5"/>
        <v>20</v>
      </c>
      <c r="M51" s="163" t="e">
        <f t="shared" si="2"/>
        <v>#DIV/0!</v>
      </c>
      <c r="N51" s="163" t="e">
        <f t="shared" si="3"/>
        <v>#DIV/0!</v>
      </c>
    </row>
    <row r="52" spans="1:14" x14ac:dyDescent="0.35">
      <c r="B52" s="32"/>
      <c r="C52" s="32"/>
      <c r="D52" s="162">
        <v>0.625</v>
      </c>
      <c r="E52" s="162">
        <f t="shared" si="4"/>
        <v>20</v>
      </c>
      <c r="F52" s="163" t="e">
        <f t="shared" si="0"/>
        <v>#DIV/0!</v>
      </c>
      <c r="G52" s="163" t="e">
        <f t="shared" si="1"/>
        <v>#DIV/0!</v>
      </c>
      <c r="I52" s="32"/>
      <c r="J52" s="32"/>
      <c r="K52" s="162">
        <v>0.625</v>
      </c>
      <c r="L52" s="162">
        <f t="shared" si="5"/>
        <v>20</v>
      </c>
      <c r="M52" s="163" t="e">
        <f t="shared" si="2"/>
        <v>#DIV/0!</v>
      </c>
      <c r="N52" s="163" t="e">
        <f t="shared" si="3"/>
        <v>#DIV/0!</v>
      </c>
    </row>
    <row r="53" spans="1:14" x14ac:dyDescent="0.35">
      <c r="B53" s="32"/>
      <c r="C53" s="32"/>
      <c r="D53" s="162">
        <v>0.625</v>
      </c>
      <c r="E53" s="162">
        <f t="shared" si="4"/>
        <v>20</v>
      </c>
      <c r="F53" s="163" t="e">
        <f t="shared" si="0"/>
        <v>#DIV/0!</v>
      </c>
      <c r="G53" s="163" t="e">
        <f t="shared" si="1"/>
        <v>#DIV/0!</v>
      </c>
      <c r="I53" s="32"/>
      <c r="J53" s="32"/>
      <c r="K53" s="162">
        <v>0.625</v>
      </c>
      <c r="L53" s="162">
        <f t="shared" si="5"/>
        <v>20</v>
      </c>
      <c r="M53" s="163" t="e">
        <f t="shared" si="2"/>
        <v>#DIV/0!</v>
      </c>
      <c r="N53" s="163" t="e">
        <f t="shared" si="3"/>
        <v>#DIV/0!</v>
      </c>
    </row>
    <row r="54" spans="1:14" x14ac:dyDescent="0.35">
      <c r="B54" s="32"/>
      <c r="C54" s="32"/>
      <c r="D54" s="162">
        <v>0.625</v>
      </c>
      <c r="E54" s="162">
        <f t="shared" si="4"/>
        <v>20</v>
      </c>
      <c r="F54" s="163" t="e">
        <f t="shared" si="0"/>
        <v>#DIV/0!</v>
      </c>
      <c r="G54" s="163" t="e">
        <f t="shared" si="1"/>
        <v>#DIV/0!</v>
      </c>
      <c r="I54" s="32"/>
      <c r="J54" s="32"/>
      <c r="K54" s="162">
        <v>0.625</v>
      </c>
      <c r="L54" s="162">
        <f t="shared" si="5"/>
        <v>20</v>
      </c>
      <c r="M54" s="163" t="e">
        <f t="shared" si="2"/>
        <v>#DIV/0!</v>
      </c>
      <c r="N54" s="163" t="e">
        <f t="shared" si="3"/>
        <v>#DIV/0!</v>
      </c>
    </row>
    <row r="55" spans="1:14" x14ac:dyDescent="0.35">
      <c r="B55" s="32"/>
      <c r="C55" s="32"/>
      <c r="D55" s="162">
        <v>0.625</v>
      </c>
      <c r="E55" s="162">
        <f t="shared" si="4"/>
        <v>20</v>
      </c>
      <c r="F55" s="163" t="e">
        <f t="shared" si="0"/>
        <v>#DIV/0!</v>
      </c>
      <c r="G55" s="163" t="e">
        <f t="shared" si="1"/>
        <v>#DIV/0!</v>
      </c>
      <c r="I55" s="32"/>
      <c r="J55" s="32"/>
      <c r="K55" s="162">
        <v>0.625</v>
      </c>
      <c r="L55" s="162">
        <f t="shared" si="5"/>
        <v>20</v>
      </c>
      <c r="M55" s="163" t="e">
        <f t="shared" si="2"/>
        <v>#DIV/0!</v>
      </c>
      <c r="N55" s="163" t="e">
        <f t="shared" si="3"/>
        <v>#DIV/0!</v>
      </c>
    </row>
    <row r="56" spans="1:14" x14ac:dyDescent="0.35">
      <c r="B56" s="32"/>
      <c r="C56" s="32"/>
      <c r="D56" s="162">
        <v>0.625</v>
      </c>
      <c r="E56" s="162">
        <f t="shared" si="4"/>
        <v>20</v>
      </c>
      <c r="F56" s="163" t="e">
        <f t="shared" si="0"/>
        <v>#DIV/0!</v>
      </c>
      <c r="G56" s="163" t="e">
        <f t="shared" si="1"/>
        <v>#DIV/0!</v>
      </c>
      <c r="I56" s="32"/>
      <c r="J56" s="32"/>
      <c r="K56" s="162">
        <v>0.625</v>
      </c>
      <c r="L56" s="162">
        <f t="shared" si="5"/>
        <v>20</v>
      </c>
      <c r="M56" s="163" t="e">
        <f t="shared" si="2"/>
        <v>#DIV/0!</v>
      </c>
      <c r="N56" s="163" t="e">
        <f t="shared" si="3"/>
        <v>#DIV/0!</v>
      </c>
    </row>
    <row r="57" spans="1:14" x14ac:dyDescent="0.35">
      <c r="B57" s="32"/>
      <c r="C57" s="32"/>
      <c r="D57" s="162">
        <v>0.625</v>
      </c>
      <c r="E57" s="162">
        <f t="shared" si="4"/>
        <v>20</v>
      </c>
      <c r="F57" s="163" t="e">
        <f t="shared" si="0"/>
        <v>#DIV/0!</v>
      </c>
      <c r="G57" s="163" t="e">
        <f t="shared" si="1"/>
        <v>#DIV/0!</v>
      </c>
      <c r="I57" s="32"/>
      <c r="J57" s="32"/>
      <c r="K57" s="162">
        <v>0.625</v>
      </c>
      <c r="L57" s="162">
        <f t="shared" si="5"/>
        <v>20</v>
      </c>
      <c r="M57" s="163" t="e">
        <f t="shared" si="2"/>
        <v>#DIV/0!</v>
      </c>
      <c r="N57" s="163" t="e">
        <f t="shared" si="3"/>
        <v>#DIV/0!</v>
      </c>
    </row>
    <row r="58" spans="1:14" x14ac:dyDescent="0.35">
      <c r="B58" s="32"/>
      <c r="C58" s="32"/>
      <c r="D58" s="162">
        <v>0.625</v>
      </c>
      <c r="E58" s="162">
        <f t="shared" si="4"/>
        <v>20</v>
      </c>
      <c r="F58" s="163" t="e">
        <f t="shared" si="0"/>
        <v>#DIV/0!</v>
      </c>
      <c r="G58" s="163" t="e">
        <f t="shared" si="1"/>
        <v>#DIV/0!</v>
      </c>
      <c r="I58" s="32"/>
      <c r="J58" s="32"/>
      <c r="K58" s="162">
        <v>0.625</v>
      </c>
      <c r="L58" s="162">
        <f t="shared" si="5"/>
        <v>20</v>
      </c>
      <c r="M58" s="163" t="e">
        <f t="shared" si="2"/>
        <v>#DIV/0!</v>
      </c>
      <c r="N58" s="163" t="e">
        <f t="shared" si="3"/>
        <v>#DIV/0!</v>
      </c>
    </row>
    <row r="59" spans="1:14" x14ac:dyDescent="0.35">
      <c r="B59" s="32"/>
      <c r="C59" s="32"/>
      <c r="D59" s="162">
        <v>0.625</v>
      </c>
      <c r="E59" s="162">
        <f t="shared" si="4"/>
        <v>20</v>
      </c>
      <c r="F59" s="163" t="e">
        <f t="shared" si="0"/>
        <v>#DIV/0!</v>
      </c>
      <c r="G59" s="163" t="e">
        <f t="shared" si="1"/>
        <v>#DIV/0!</v>
      </c>
      <c r="I59" s="32"/>
      <c r="J59" s="32"/>
      <c r="K59" s="162">
        <v>0.625</v>
      </c>
      <c r="L59" s="162">
        <f t="shared" si="5"/>
        <v>20</v>
      </c>
      <c r="M59" s="163" t="e">
        <f t="shared" si="2"/>
        <v>#DIV/0!</v>
      </c>
      <c r="N59" s="163" t="e">
        <f t="shared" si="3"/>
        <v>#DIV/0!</v>
      </c>
    </row>
    <row r="60" spans="1:14" x14ac:dyDescent="0.35">
      <c r="A60" s="33" t="s">
        <v>329</v>
      </c>
      <c r="F60" s="164"/>
      <c r="G60" s="164"/>
    </row>
  </sheetData>
  <sheetProtection algorithmName="SHA-512" hashValue="XvLejb4DMY6qqwK4CN0wD+INCVnhaoF7/CT8/TIbVKcZZ84/tD0GNWzOvyD3RRyk7tEe/1zYxORilToR9dM9rA==" saltValue="9iyLQgI/1vWn95zd+7VtoA==" spinCount="100000" sheet="1" objects="1" scenarios="1"/>
  <conditionalFormatting sqref="B12:D59">
    <cfRule type="colorScale" priority="5">
      <colorScale>
        <cfvo type="min"/>
        <cfvo type="max"/>
        <color theme="0"/>
        <color theme="0"/>
      </colorScale>
    </cfRule>
  </conditionalFormatting>
  <conditionalFormatting sqref="I12:J59">
    <cfRule type="colorScale" priority="4">
      <colorScale>
        <cfvo type="min"/>
        <cfvo type="max"/>
        <color theme="0"/>
        <color theme="0"/>
      </colorScale>
    </cfRule>
  </conditionalFormatting>
  <conditionalFormatting sqref="E12:E59">
    <cfRule type="colorScale" priority="3">
      <colorScale>
        <cfvo type="min"/>
        <cfvo type="max"/>
        <color theme="0"/>
        <color theme="0"/>
      </colorScale>
    </cfRule>
  </conditionalFormatting>
  <conditionalFormatting sqref="K12:K59">
    <cfRule type="colorScale" priority="2">
      <colorScale>
        <cfvo type="min"/>
        <cfvo type="max"/>
        <color theme="0"/>
        <color theme="0"/>
      </colorScale>
    </cfRule>
  </conditionalFormatting>
  <conditionalFormatting sqref="L12:L59">
    <cfRule type="colorScale" priority="1">
      <colorScale>
        <cfvo type="min"/>
        <cfvo type="max"/>
        <color theme="0"/>
        <color theme="0"/>
      </colorScale>
    </cfRule>
  </conditionalFormatting>
  <pageMargins left="0.23622047244094491" right="0.23622047244094491" top="0.74803149606299213" bottom="0.74803149606299213" header="0.31496062992125984" footer="0.31496062992125984"/>
  <pageSetup paperSize="9" scale="69" fitToHeight="0" orientation="landscape" r:id="rId1"/>
  <headerFooter>
    <oddHeader>&amp;R&amp;8&amp;G</oddHeader>
    <oddFooter>&amp;C&amp;8
&amp;P  of &amp;N&amp;R&amp;8Version: 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0487-C688-4ED9-B9A7-3E28CDE497D2}">
  <dimension ref="A1:V5"/>
  <sheetViews>
    <sheetView zoomScaleNormal="100" workbookViewId="0"/>
  </sheetViews>
  <sheetFormatPr defaultColWidth="9.1796875" defaultRowHeight="14.5" x14ac:dyDescent="0.35"/>
  <cols>
    <col min="1" max="1" width="15.54296875" style="2" bestFit="1" customWidth="1"/>
    <col min="2" max="2" width="16.453125" style="2" customWidth="1"/>
    <col min="3" max="3" width="14" style="2" customWidth="1"/>
    <col min="4" max="5" width="9.1796875" style="2"/>
    <col min="6" max="6" width="14.54296875" style="2" customWidth="1"/>
    <col min="7" max="7" width="13.453125" style="2" customWidth="1"/>
    <col min="8" max="8" width="14.81640625" style="2" customWidth="1"/>
    <col min="9" max="9" width="13.1796875" style="2" customWidth="1"/>
    <col min="10" max="10" width="9.1796875" style="2"/>
    <col min="11" max="11" width="11.81640625" style="2" customWidth="1"/>
    <col min="12" max="16384" width="9.1796875" style="2"/>
  </cols>
  <sheetData>
    <row r="1" spans="1:22" x14ac:dyDescent="0.35">
      <c r="A1" s="2">
        <v>1</v>
      </c>
      <c r="B1" s="2">
        <f>A1+1</f>
        <v>2</v>
      </c>
      <c r="C1" s="2">
        <f t="shared" ref="C1:U1" si="0">B1+1</f>
        <v>3</v>
      </c>
      <c r="D1" s="2">
        <f t="shared" si="0"/>
        <v>4</v>
      </c>
      <c r="E1" s="2">
        <f t="shared" si="0"/>
        <v>5</v>
      </c>
      <c r="F1" s="2">
        <f t="shared" si="0"/>
        <v>6</v>
      </c>
      <c r="G1" s="2">
        <f t="shared" si="0"/>
        <v>7</v>
      </c>
      <c r="H1" s="2">
        <f t="shared" si="0"/>
        <v>8</v>
      </c>
      <c r="I1" s="2">
        <f t="shared" si="0"/>
        <v>9</v>
      </c>
      <c r="J1" s="2">
        <f t="shared" si="0"/>
        <v>10</v>
      </c>
      <c r="K1" s="2">
        <f t="shared" si="0"/>
        <v>11</v>
      </c>
      <c r="L1" s="2">
        <f t="shared" si="0"/>
        <v>12</v>
      </c>
      <c r="M1" s="2">
        <f t="shared" si="0"/>
        <v>13</v>
      </c>
      <c r="N1" s="2">
        <f t="shared" si="0"/>
        <v>14</v>
      </c>
      <c r="O1" s="2">
        <f t="shared" si="0"/>
        <v>15</v>
      </c>
      <c r="P1" s="2">
        <f t="shared" si="0"/>
        <v>16</v>
      </c>
      <c r="Q1" s="2">
        <f t="shared" si="0"/>
        <v>17</v>
      </c>
      <c r="R1" s="2">
        <f t="shared" si="0"/>
        <v>18</v>
      </c>
      <c r="S1" s="2">
        <f t="shared" si="0"/>
        <v>19</v>
      </c>
      <c r="T1" s="2">
        <f t="shared" si="0"/>
        <v>20</v>
      </c>
      <c r="U1" s="2">
        <f t="shared" si="0"/>
        <v>21</v>
      </c>
    </row>
    <row r="2" spans="1:22" x14ac:dyDescent="0.35">
      <c r="A2" s="30" t="s">
        <v>265</v>
      </c>
      <c r="B2" s="30" t="s">
        <v>32</v>
      </c>
      <c r="C2" s="30" t="s">
        <v>35</v>
      </c>
      <c r="D2" s="30" t="s">
        <v>37</v>
      </c>
      <c r="E2" s="30" t="s">
        <v>39</v>
      </c>
      <c r="F2" s="30" t="s">
        <v>216</v>
      </c>
      <c r="G2" s="30" t="s">
        <v>217</v>
      </c>
      <c r="H2" s="30" t="s">
        <v>218</v>
      </c>
      <c r="I2" s="30" t="s">
        <v>219</v>
      </c>
      <c r="J2" s="30" t="s">
        <v>16</v>
      </c>
      <c r="K2" s="30" t="s">
        <v>17</v>
      </c>
      <c r="L2" s="30" t="s">
        <v>18</v>
      </c>
      <c r="M2" s="30" t="s">
        <v>19</v>
      </c>
      <c r="N2" s="30" t="s">
        <v>20</v>
      </c>
      <c r="O2" s="30" t="s">
        <v>21</v>
      </c>
      <c r="P2" s="30" t="s">
        <v>210</v>
      </c>
      <c r="Q2" s="30" t="s">
        <v>211</v>
      </c>
      <c r="R2" s="30" t="s">
        <v>212</v>
      </c>
      <c r="S2" s="30" t="s">
        <v>213</v>
      </c>
      <c r="T2" s="30" t="s">
        <v>214</v>
      </c>
      <c r="U2" s="30" t="s">
        <v>215</v>
      </c>
      <c r="V2" s="2" t="s">
        <v>266</v>
      </c>
    </row>
    <row r="3" spans="1:22" x14ac:dyDescent="0.35">
      <c r="A3" s="31" t="s">
        <v>44</v>
      </c>
      <c r="B3" s="31"/>
      <c r="C3" s="31"/>
      <c r="D3" s="31"/>
      <c r="E3" s="31"/>
      <c r="F3" s="31"/>
      <c r="G3" s="31"/>
      <c r="H3" s="31"/>
      <c r="I3" s="31"/>
      <c r="J3" s="31"/>
      <c r="K3" s="31"/>
      <c r="L3" s="31"/>
      <c r="M3" s="31"/>
      <c r="N3" s="31"/>
      <c r="O3" s="31"/>
      <c r="P3" s="31"/>
      <c r="Q3" s="31"/>
      <c r="R3" s="31"/>
      <c r="S3" s="31"/>
      <c r="T3" s="31"/>
      <c r="U3" s="31"/>
      <c r="V3" s="2" t="s">
        <v>267</v>
      </c>
    </row>
    <row r="4" spans="1:22" x14ac:dyDescent="0.35">
      <c r="A4" s="31"/>
      <c r="B4" s="31"/>
      <c r="C4" s="31"/>
      <c r="D4" s="31"/>
      <c r="E4" s="31"/>
      <c r="F4" s="28"/>
      <c r="G4" s="28"/>
      <c r="H4" s="28"/>
      <c r="I4" s="28"/>
      <c r="J4" s="31"/>
      <c r="K4" s="31"/>
      <c r="L4" s="31"/>
      <c r="M4" s="31"/>
      <c r="N4" s="31"/>
      <c r="O4" s="31"/>
      <c r="P4" s="28"/>
      <c r="Q4" s="28"/>
      <c r="R4" s="28"/>
      <c r="S4" s="28"/>
      <c r="T4" s="28"/>
      <c r="U4" s="28"/>
    </row>
    <row r="5" spans="1:22" x14ac:dyDescent="0.35">
      <c r="A5" s="31" t="s">
        <v>272</v>
      </c>
      <c r="B5" s="31" t="s">
        <v>14</v>
      </c>
      <c r="C5" s="31" t="s">
        <v>220</v>
      </c>
      <c r="D5" s="31" t="s">
        <v>222</v>
      </c>
      <c r="E5" s="31" t="s">
        <v>22</v>
      </c>
      <c r="F5" s="31" t="s">
        <v>30</v>
      </c>
      <c r="G5" s="31" t="s">
        <v>224</v>
      </c>
      <c r="H5" s="31" t="s">
        <v>226</v>
      </c>
      <c r="I5" s="31" t="s">
        <v>33</v>
      </c>
      <c r="J5" s="31" t="s">
        <v>24</v>
      </c>
      <c r="K5" s="31" t="s">
        <v>25</v>
      </c>
      <c r="L5" s="31" t="s">
        <v>26</v>
      </c>
      <c r="M5" s="31" t="s">
        <v>27</v>
      </c>
      <c r="N5" s="31" t="s">
        <v>228</v>
      </c>
      <c r="O5" s="31" t="s">
        <v>28</v>
      </c>
      <c r="P5" s="31" t="s">
        <v>229</v>
      </c>
      <c r="Q5" s="31" t="s">
        <v>230</v>
      </c>
      <c r="R5" s="31" t="s">
        <v>231</v>
      </c>
      <c r="S5" s="31" t="s">
        <v>29</v>
      </c>
      <c r="T5" s="31" t="s">
        <v>233</v>
      </c>
      <c r="U5" s="31" t="s">
        <v>232</v>
      </c>
      <c r="V5" s="2" t="s">
        <v>273</v>
      </c>
    </row>
  </sheetData>
  <sheetProtection algorithmName="SHA-512" hashValue="KRblMI8gqc52ZOEbxga959dDbZncsqBZAABe2agxUpfY0pyj8Wuvf8IiX3JLy5TVrf8TloYABrW3pbxjEcfZtA==" saltValue="sWbt4tnpejp7VcT1/05Vjw==" spinCount="100000" sheet="1" objects="1" scenarios="1"/>
  <pageMargins left="0.23622047244094491" right="0.23622047244094491" top="0.74803149606299213" bottom="0.74803149606299213" header="0.31496062992125984" footer="0.31496062992125984"/>
  <pageSetup paperSize="9" scale="28" orientation="portrait" r:id="rId1"/>
  <headerFooter>
    <oddHeader>&amp;R&amp;8&amp;G</oddHeader>
    <oddFooter>&amp;C&amp;8
&amp;P  of &amp;N&amp;R&amp;8Version: 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672D-B01C-4893-8214-550CBFE66559}">
  <dimension ref="A1:D14"/>
  <sheetViews>
    <sheetView zoomScaleNormal="100" workbookViewId="0"/>
  </sheetViews>
  <sheetFormatPr defaultColWidth="9.1796875" defaultRowHeight="14.5" x14ac:dyDescent="0.35"/>
  <cols>
    <col min="1" max="1" width="12.81640625" style="2" bestFit="1" customWidth="1"/>
    <col min="2" max="2" width="15.81640625" style="2" bestFit="1" customWidth="1"/>
    <col min="3" max="3" width="12.81640625" style="2" bestFit="1" customWidth="1"/>
    <col min="4" max="4" width="15.81640625" style="2" bestFit="1" customWidth="1"/>
    <col min="5" max="16384" width="9.1796875" style="2"/>
  </cols>
  <sheetData>
    <row r="1" spans="1:4" x14ac:dyDescent="0.35">
      <c r="A1" s="2" t="s">
        <v>268</v>
      </c>
      <c r="B1" s="2" t="s">
        <v>269</v>
      </c>
      <c r="C1" s="2" t="s">
        <v>270</v>
      </c>
      <c r="D1" s="2" t="s">
        <v>271</v>
      </c>
    </row>
    <row r="3" spans="1:4" x14ac:dyDescent="0.35">
      <c r="A3" s="2" t="s">
        <v>24</v>
      </c>
      <c r="B3" s="2" t="s">
        <v>36</v>
      </c>
      <c r="C3" s="2" t="s">
        <v>14</v>
      </c>
      <c r="D3" s="2" t="s">
        <v>15</v>
      </c>
    </row>
    <row r="4" spans="1:4" x14ac:dyDescent="0.35">
      <c r="A4" s="2" t="s">
        <v>25</v>
      </c>
      <c r="B4" s="2" t="s">
        <v>38</v>
      </c>
      <c r="C4" s="2" t="s">
        <v>220</v>
      </c>
      <c r="D4" s="2" t="s">
        <v>221</v>
      </c>
    </row>
    <row r="5" spans="1:4" x14ac:dyDescent="0.35">
      <c r="A5" s="2" t="s">
        <v>26</v>
      </c>
      <c r="B5" s="2" t="s">
        <v>40</v>
      </c>
      <c r="C5" s="2" t="s">
        <v>222</v>
      </c>
      <c r="D5" s="2" t="s">
        <v>223</v>
      </c>
    </row>
    <row r="6" spans="1:4" x14ac:dyDescent="0.35">
      <c r="A6" s="2" t="s">
        <v>27</v>
      </c>
      <c r="B6" s="2" t="s">
        <v>41</v>
      </c>
      <c r="C6" s="2" t="s">
        <v>22</v>
      </c>
      <c r="D6" s="2" t="s">
        <v>23</v>
      </c>
    </row>
    <row r="7" spans="1:4" x14ac:dyDescent="0.35">
      <c r="A7" s="2" t="s">
        <v>228</v>
      </c>
      <c r="B7" s="2" t="s">
        <v>234</v>
      </c>
      <c r="C7" s="2" t="s">
        <v>30</v>
      </c>
      <c r="D7" s="2" t="s">
        <v>31</v>
      </c>
    </row>
    <row r="8" spans="1:4" x14ac:dyDescent="0.35">
      <c r="A8" s="2" t="s">
        <v>28</v>
      </c>
      <c r="B8" s="2" t="s">
        <v>42</v>
      </c>
      <c r="C8" s="2" t="s">
        <v>224</v>
      </c>
      <c r="D8" s="2" t="s">
        <v>225</v>
      </c>
    </row>
    <row r="9" spans="1:4" x14ac:dyDescent="0.35">
      <c r="A9" s="2" t="s">
        <v>229</v>
      </c>
      <c r="B9" s="2" t="s">
        <v>235</v>
      </c>
      <c r="C9" s="2" t="s">
        <v>226</v>
      </c>
      <c r="D9" s="2" t="s">
        <v>227</v>
      </c>
    </row>
    <row r="10" spans="1:4" x14ac:dyDescent="0.35">
      <c r="A10" s="2" t="s">
        <v>230</v>
      </c>
      <c r="B10" s="2" t="s">
        <v>236</v>
      </c>
      <c r="C10" s="2" t="s">
        <v>33</v>
      </c>
      <c r="D10" s="2" t="s">
        <v>34</v>
      </c>
    </row>
    <row r="11" spans="1:4" x14ac:dyDescent="0.35">
      <c r="A11" s="2" t="s">
        <v>231</v>
      </c>
      <c r="B11" s="2" t="s">
        <v>237</v>
      </c>
    </row>
    <row r="12" spans="1:4" x14ac:dyDescent="0.35">
      <c r="A12" s="2" t="s">
        <v>29</v>
      </c>
      <c r="B12" s="2" t="s">
        <v>43</v>
      </c>
    </row>
    <row r="13" spans="1:4" x14ac:dyDescent="0.35">
      <c r="A13" s="2" t="s">
        <v>233</v>
      </c>
      <c r="B13" s="2" t="s">
        <v>238</v>
      </c>
    </row>
    <row r="14" spans="1:4" x14ac:dyDescent="0.35">
      <c r="A14" s="2" t="s">
        <v>232</v>
      </c>
      <c r="B14" s="2" t="s">
        <v>239</v>
      </c>
    </row>
  </sheetData>
  <sheetProtection algorithmName="SHA-512" hashValue="bjsQM7MxLygvMlQ/mwNaiUkhwWKYy8NGTk85yBkPplQlzqWygXL7Ha4q5PkdWp6gLA9iYFa0pcFPShb+Gwf/cg==" saltValue="jbHvzs/v9LD5WXrV1y6R3A==" spinCount="100000" sheet="1" objects="1" scenarios="1"/>
  <pageMargins left="0.23622047244094491" right="0.23622047244094491" top="0.74803149606299213" bottom="0.74803149606299213" header="0.31496062992125984" footer="0.31496062992125984"/>
  <pageSetup scale="84" orientation="portrait" r:id="rId1"/>
  <headerFooter>
    <oddHeader>&amp;R&amp;8&amp;G</oddHeader>
    <oddFooter>&amp;C&amp;8
&amp;P  of &amp;N&amp;R&amp;8Version: 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54C3-7EBF-4503-97F0-1DB9DF8ADD37}">
  <dimension ref="A1:AB81"/>
  <sheetViews>
    <sheetView showGridLines="0" zoomScaleNormal="100" workbookViewId="0">
      <selection sqref="A1:L1"/>
    </sheetView>
  </sheetViews>
  <sheetFormatPr defaultColWidth="8.81640625" defaultRowHeight="14.5" x14ac:dyDescent="0.35"/>
  <cols>
    <col min="1" max="1" width="2.1796875" style="10" customWidth="1"/>
    <col min="2" max="2" width="2.81640625" style="10" customWidth="1"/>
    <col min="3" max="3" width="3.453125" style="10" customWidth="1"/>
    <col min="4" max="4" width="2.81640625" style="10" customWidth="1"/>
    <col min="5" max="5" width="10.54296875" style="10" customWidth="1"/>
    <col min="6" max="6" width="14.453125" style="10" customWidth="1"/>
    <col min="7" max="7" width="28.453125" style="10" customWidth="1"/>
    <col min="8" max="8" width="17.81640625" style="10" customWidth="1"/>
    <col min="9" max="9" width="16.54296875" style="10" customWidth="1"/>
    <col min="10" max="10" width="13.1796875" style="10" customWidth="1"/>
    <col min="11" max="11" width="6.54296875" style="10" customWidth="1"/>
    <col min="12" max="12" width="42.81640625" style="10" customWidth="1"/>
    <col min="13" max="26" width="8.81640625" style="10"/>
    <col min="27" max="27" width="23.1796875" style="10" customWidth="1"/>
    <col min="28" max="28" width="18" style="10" customWidth="1"/>
    <col min="29" max="16384" width="8.81640625" style="10"/>
  </cols>
  <sheetData>
    <row r="1" spans="1:28" s="8" customFormat="1" ht="18.5" x14ac:dyDescent="0.45">
      <c r="A1" s="200" t="s">
        <v>118</v>
      </c>
      <c r="B1" s="245"/>
      <c r="C1" s="245"/>
      <c r="D1" s="245"/>
      <c r="E1" s="245"/>
      <c r="F1" s="245"/>
      <c r="G1" s="245"/>
      <c r="H1" s="245"/>
      <c r="I1" s="245"/>
      <c r="J1" s="245"/>
      <c r="K1" s="245"/>
      <c r="L1" s="245"/>
      <c r="M1" s="33"/>
    </row>
    <row r="2" spans="1:28" x14ac:dyDescent="0.35">
      <c r="C2" s="13"/>
      <c r="D2" s="14"/>
      <c r="E2" s="14"/>
      <c r="F2" s="14"/>
    </row>
    <row r="3" spans="1:28" x14ac:dyDescent="0.35">
      <c r="B3" s="246" t="s">
        <v>117</v>
      </c>
      <c r="C3" s="247"/>
      <c r="D3" s="247"/>
      <c r="E3" s="247"/>
      <c r="F3" s="187">
        <f>'Plate Map'!C4</f>
        <v>0</v>
      </c>
      <c r="AA3" s="217"/>
      <c r="AB3" s="217"/>
    </row>
    <row r="4" spans="1:28" ht="15" customHeight="1" x14ac:dyDescent="0.35">
      <c r="B4" s="246" t="s">
        <v>277</v>
      </c>
      <c r="C4" s="247"/>
      <c r="D4" s="247"/>
      <c r="E4" s="247"/>
      <c r="F4" s="177" t="s">
        <v>272</v>
      </c>
      <c r="AA4" s="88"/>
      <c r="AB4" s="88"/>
    </row>
    <row r="5" spans="1:28" x14ac:dyDescent="0.35">
      <c r="B5" s="256" t="s">
        <v>116</v>
      </c>
      <c r="C5" s="257"/>
      <c r="D5" s="257"/>
      <c r="E5" s="258"/>
      <c r="F5" s="187">
        <f>'Plate Map'!C7</f>
        <v>0</v>
      </c>
      <c r="G5" s="89"/>
      <c r="AA5" s="90"/>
      <c r="AB5" s="90"/>
    </row>
    <row r="6" spans="1:28" x14ac:dyDescent="0.35">
      <c r="B6" s="248" t="s">
        <v>115</v>
      </c>
      <c r="C6" s="249"/>
      <c r="D6" s="249"/>
      <c r="E6" s="250"/>
      <c r="F6" s="178"/>
    </row>
    <row r="7" spans="1:28" x14ac:dyDescent="0.35">
      <c r="A7" s="12"/>
      <c r="B7" s="251" t="s">
        <v>10</v>
      </c>
      <c r="C7" s="252"/>
      <c r="D7" s="252"/>
      <c r="E7" s="253"/>
      <c r="F7" s="178"/>
    </row>
    <row r="8" spans="1:28" x14ac:dyDescent="0.35">
      <c r="A8" s="12"/>
      <c r="B8" s="85" t="s">
        <v>114</v>
      </c>
      <c r="C8" s="86"/>
      <c r="D8" s="86"/>
      <c r="E8" s="86"/>
      <c r="F8" s="178"/>
    </row>
    <row r="9" spans="1:28" x14ac:dyDescent="0.35">
      <c r="C9" s="13"/>
      <c r="D9" s="14"/>
      <c r="E9" s="14"/>
      <c r="F9" s="14"/>
    </row>
    <row r="10" spans="1:28" ht="18.5" x14ac:dyDescent="0.45">
      <c r="A10" s="204" t="s">
        <v>113</v>
      </c>
      <c r="B10" s="223"/>
      <c r="C10" s="223"/>
      <c r="D10" s="223"/>
      <c r="E10" s="223"/>
      <c r="F10" s="223"/>
      <c r="G10" s="223"/>
      <c r="H10" s="223"/>
      <c r="I10" s="223"/>
      <c r="J10" s="223"/>
      <c r="K10" s="223"/>
      <c r="L10" s="223"/>
    </row>
    <row r="11" spans="1:28" x14ac:dyDescent="0.35">
      <c r="C11" s="9"/>
    </row>
    <row r="12" spans="1:28" x14ac:dyDescent="0.35">
      <c r="B12" s="34"/>
      <c r="C12" s="10">
        <v>1</v>
      </c>
      <c r="D12" s="35" t="s">
        <v>112</v>
      </c>
      <c r="E12" s="36"/>
    </row>
    <row r="13" spans="1:28" s="81" customFormat="1" ht="43.5" x14ac:dyDescent="0.35">
      <c r="C13" s="37"/>
      <c r="E13" s="243" t="s">
        <v>90</v>
      </c>
      <c r="F13" s="244"/>
      <c r="G13" s="38" t="s">
        <v>111</v>
      </c>
      <c r="H13" s="39" t="s">
        <v>110</v>
      </c>
      <c r="I13" s="44" t="s">
        <v>89</v>
      </c>
      <c r="J13" s="44" t="s">
        <v>109</v>
      </c>
      <c r="K13" s="185">
        <f>F5</f>
        <v>0</v>
      </c>
      <c r="L13" s="44" t="s">
        <v>108</v>
      </c>
    </row>
    <row r="14" spans="1:28" ht="29.9" customHeight="1" x14ac:dyDescent="0.35">
      <c r="B14" s="34"/>
      <c r="E14" s="235" t="s">
        <v>87</v>
      </c>
      <c r="F14" s="236"/>
      <c r="G14" s="179"/>
      <c r="H14" s="40" t="s">
        <v>106</v>
      </c>
      <c r="I14" s="29">
        <v>13</v>
      </c>
      <c r="J14" s="254">
        <f>$K$13*I14*1.12</f>
        <v>0</v>
      </c>
      <c r="K14" s="255"/>
      <c r="L14" s="15" t="s">
        <v>104</v>
      </c>
    </row>
    <row r="15" spans="1:28" ht="29.9" customHeight="1" x14ac:dyDescent="0.35">
      <c r="B15" s="34"/>
      <c r="E15" s="235" t="s">
        <v>86</v>
      </c>
      <c r="F15" s="236"/>
      <c r="G15" s="179"/>
      <c r="H15" s="40" t="s">
        <v>106</v>
      </c>
      <c r="I15" s="29">
        <v>0.8</v>
      </c>
      <c r="J15" s="254">
        <f>$K$13*I15*1.12</f>
        <v>0</v>
      </c>
      <c r="K15" s="255"/>
      <c r="L15" s="15" t="s">
        <v>107</v>
      </c>
    </row>
    <row r="16" spans="1:28" ht="29.9" customHeight="1" x14ac:dyDescent="0.35">
      <c r="B16" s="34"/>
      <c r="E16" s="235" t="s">
        <v>85</v>
      </c>
      <c r="F16" s="236"/>
      <c r="G16" s="179"/>
      <c r="H16" s="40" t="s">
        <v>106</v>
      </c>
      <c r="I16" s="29">
        <v>2.2000000000000002</v>
      </c>
      <c r="J16" s="254">
        <f>$K$13*I16*1.12</f>
        <v>0</v>
      </c>
      <c r="K16" s="255"/>
      <c r="L16" s="15" t="s">
        <v>104</v>
      </c>
    </row>
    <row r="17" spans="1:12" ht="35.25" customHeight="1" x14ac:dyDescent="0.35">
      <c r="B17" s="34"/>
      <c r="E17" s="232" t="s">
        <v>276</v>
      </c>
      <c r="F17" s="232"/>
      <c r="G17" s="179"/>
      <c r="H17" s="40" t="s">
        <v>105</v>
      </c>
      <c r="I17" s="29">
        <v>8</v>
      </c>
      <c r="J17" s="233">
        <f>$K$13*I17</f>
        <v>0</v>
      </c>
      <c r="K17" s="234"/>
      <c r="L17" s="15" t="s">
        <v>104</v>
      </c>
    </row>
    <row r="18" spans="1:12" ht="9" customHeight="1" x14ac:dyDescent="0.35">
      <c r="B18" s="46"/>
      <c r="C18" s="46"/>
      <c r="D18" s="46"/>
      <c r="E18" s="220"/>
      <c r="F18" s="220"/>
      <c r="G18" s="174"/>
      <c r="H18" s="175"/>
      <c r="I18" s="176"/>
      <c r="J18" s="221"/>
      <c r="K18" s="222"/>
      <c r="L18" s="90"/>
    </row>
    <row r="19" spans="1:12" x14ac:dyDescent="0.35">
      <c r="D19" s="36"/>
      <c r="E19" s="36"/>
      <c r="F19" s="36"/>
    </row>
    <row r="20" spans="1:12" x14ac:dyDescent="0.35">
      <c r="B20" s="34"/>
      <c r="C20" s="10">
        <v>2</v>
      </c>
      <c r="D20" s="36" t="s">
        <v>313</v>
      </c>
      <c r="E20" s="36"/>
      <c r="F20" s="36"/>
    </row>
    <row r="21" spans="1:12" x14ac:dyDescent="0.35">
      <c r="B21" s="34"/>
      <c r="C21" s="10">
        <v>3</v>
      </c>
      <c r="D21" s="36" t="s">
        <v>103</v>
      </c>
      <c r="E21" s="36"/>
      <c r="F21" s="36"/>
    </row>
    <row r="22" spans="1:12" x14ac:dyDescent="0.35">
      <c r="B22" s="34"/>
      <c r="D22" s="36" t="s">
        <v>102</v>
      </c>
      <c r="E22" s="36"/>
      <c r="F22" s="36"/>
    </row>
    <row r="23" spans="1:12" x14ac:dyDescent="0.35">
      <c r="B23" s="34"/>
      <c r="D23" s="36" t="s">
        <v>101</v>
      </c>
      <c r="E23" s="36"/>
      <c r="F23" s="36"/>
    </row>
    <row r="24" spans="1:12" x14ac:dyDescent="0.35">
      <c r="B24" s="34"/>
      <c r="D24" s="36" t="s">
        <v>100</v>
      </c>
      <c r="E24" s="36"/>
      <c r="F24" s="36"/>
    </row>
    <row r="25" spans="1:12" x14ac:dyDescent="0.35">
      <c r="B25" s="34"/>
      <c r="D25" s="36" t="s">
        <v>99</v>
      </c>
      <c r="E25" s="36"/>
      <c r="F25" s="36"/>
    </row>
    <row r="26" spans="1:12" x14ac:dyDescent="0.35">
      <c r="D26" s="36"/>
      <c r="E26" s="36"/>
      <c r="F26" s="36"/>
    </row>
    <row r="27" spans="1:12" ht="18.5" x14ac:dyDescent="0.45">
      <c r="A27" s="204" t="s">
        <v>98</v>
      </c>
      <c r="B27" s="223"/>
      <c r="C27" s="223"/>
      <c r="D27" s="223"/>
      <c r="E27" s="223"/>
      <c r="F27" s="223"/>
      <c r="G27" s="223"/>
      <c r="H27" s="223"/>
      <c r="I27" s="223"/>
      <c r="J27" s="223"/>
      <c r="K27" s="223"/>
      <c r="L27" s="223"/>
    </row>
    <row r="28" spans="1:12" x14ac:dyDescent="0.35">
      <c r="C28" s="9"/>
    </row>
    <row r="29" spans="1:12" x14ac:dyDescent="0.35">
      <c r="B29" s="9" t="s">
        <v>97</v>
      </c>
    </row>
    <row r="30" spans="1:12" s="74" customFormat="1" x14ac:dyDescent="0.35">
      <c r="C30" s="9"/>
      <c r="D30" s="10" t="s">
        <v>96</v>
      </c>
    </row>
    <row r="31" spans="1:12" s="74" customFormat="1" x14ac:dyDescent="0.35">
      <c r="C31" s="9"/>
      <c r="E31" s="10"/>
    </row>
    <row r="32" spans="1:12" x14ac:dyDescent="0.35">
      <c r="B32" s="34"/>
      <c r="C32" s="10">
        <v>1</v>
      </c>
      <c r="D32" s="36" t="s">
        <v>95</v>
      </c>
      <c r="E32" s="36"/>
      <c r="F32" s="36"/>
    </row>
    <row r="33" spans="2:15" x14ac:dyDescent="0.35">
      <c r="B33" s="74"/>
      <c r="D33" s="36" t="s">
        <v>94</v>
      </c>
      <c r="E33" s="36"/>
      <c r="F33" s="36"/>
      <c r="O33" s="36"/>
    </row>
    <row r="34" spans="2:15" x14ac:dyDescent="0.35">
      <c r="B34" s="34"/>
      <c r="C34" s="10">
        <v>2</v>
      </c>
      <c r="D34" s="36" t="s">
        <v>93</v>
      </c>
      <c r="E34" s="36"/>
      <c r="F34" s="36"/>
    </row>
    <row r="35" spans="2:15" ht="32.25" customHeight="1" x14ac:dyDescent="0.35">
      <c r="B35" s="34"/>
      <c r="C35" s="11">
        <v>3</v>
      </c>
      <c r="D35" s="242" t="s">
        <v>342</v>
      </c>
      <c r="E35" s="242"/>
      <c r="F35" s="242"/>
      <c r="G35" s="242"/>
      <c r="H35" s="242"/>
      <c r="I35" s="242"/>
      <c r="J35" s="242"/>
      <c r="K35" s="242"/>
      <c r="L35" s="242"/>
    </row>
    <row r="36" spans="2:15" ht="30" customHeight="1" x14ac:dyDescent="0.35">
      <c r="B36" s="34"/>
      <c r="C36" s="11">
        <v>4</v>
      </c>
      <c r="D36" s="242" t="s">
        <v>319</v>
      </c>
      <c r="E36" s="242"/>
      <c r="F36" s="242"/>
      <c r="G36" s="242"/>
      <c r="H36" s="242"/>
      <c r="I36" s="242"/>
      <c r="J36" s="242"/>
      <c r="K36" s="242"/>
      <c r="L36" s="242"/>
    </row>
    <row r="37" spans="2:15" x14ac:dyDescent="0.35">
      <c r="B37" s="34"/>
      <c r="C37" s="10">
        <v>5</v>
      </c>
      <c r="D37" s="36" t="s">
        <v>92</v>
      </c>
      <c r="E37" s="36"/>
      <c r="F37" s="36"/>
    </row>
    <row r="38" spans="2:15" x14ac:dyDescent="0.35">
      <c r="B38" s="34"/>
      <c r="C38" s="10">
        <v>6</v>
      </c>
      <c r="D38" s="36" t="s">
        <v>91</v>
      </c>
      <c r="E38" s="36"/>
      <c r="F38" s="36"/>
    </row>
    <row r="39" spans="2:15" ht="58" x14ac:dyDescent="0.35">
      <c r="D39" s="36"/>
      <c r="E39" s="224" t="s">
        <v>90</v>
      </c>
      <c r="F39" s="225"/>
      <c r="G39" s="44" t="s">
        <v>89</v>
      </c>
      <c r="H39" s="44" t="s">
        <v>88</v>
      </c>
      <c r="I39" s="186">
        <f>F5</f>
        <v>0</v>
      </c>
    </row>
    <row r="40" spans="2:15" x14ac:dyDescent="0.35">
      <c r="B40" s="34"/>
      <c r="D40" s="36"/>
      <c r="E40" s="226" t="s">
        <v>87</v>
      </c>
      <c r="F40" s="227"/>
      <c r="G40" s="82">
        <v>13</v>
      </c>
      <c r="H40" s="228">
        <f>$I$39*G40*1.12</f>
        <v>0</v>
      </c>
      <c r="I40" s="229"/>
    </row>
    <row r="41" spans="2:15" x14ac:dyDescent="0.35">
      <c r="B41" s="34"/>
      <c r="D41" s="36"/>
      <c r="E41" s="226" t="s">
        <v>86</v>
      </c>
      <c r="F41" s="227"/>
      <c r="G41" s="82">
        <v>0.8</v>
      </c>
      <c r="H41" s="228">
        <f>$I$39*G41*1.12</f>
        <v>0</v>
      </c>
      <c r="I41" s="229"/>
    </row>
    <row r="42" spans="2:15" x14ac:dyDescent="0.35">
      <c r="B42" s="34"/>
      <c r="D42" s="36"/>
      <c r="E42" s="226" t="s">
        <v>85</v>
      </c>
      <c r="F42" s="227"/>
      <c r="G42" s="82">
        <v>2.2000000000000002</v>
      </c>
      <c r="H42" s="228">
        <f>$I$39*G42*1.12</f>
        <v>0</v>
      </c>
      <c r="I42" s="229"/>
    </row>
    <row r="43" spans="2:15" x14ac:dyDescent="0.35">
      <c r="D43" s="36"/>
      <c r="E43" s="230" t="s">
        <v>84</v>
      </c>
      <c r="F43" s="231"/>
      <c r="G43" s="91">
        <f>SUM(G40:G42)</f>
        <v>16</v>
      </c>
      <c r="H43" s="218">
        <f>SUM(H40:I42)</f>
        <v>0</v>
      </c>
      <c r="I43" s="219"/>
    </row>
    <row r="44" spans="2:15" x14ac:dyDescent="0.35">
      <c r="B44" s="34"/>
      <c r="C44" s="10">
        <v>7</v>
      </c>
      <c r="D44" s="35" t="s">
        <v>83</v>
      </c>
      <c r="E44" s="36"/>
      <c r="F44" s="36"/>
      <c r="H44" s="63"/>
      <c r="I44" s="84"/>
    </row>
    <row r="45" spans="2:15" x14ac:dyDescent="0.35">
      <c r="B45" s="34"/>
      <c r="C45" s="8">
        <v>8</v>
      </c>
      <c r="D45" s="36" t="s">
        <v>82</v>
      </c>
      <c r="E45" s="36"/>
      <c r="F45" s="36"/>
      <c r="H45" s="63"/>
      <c r="I45" s="63"/>
    </row>
    <row r="46" spans="2:15" x14ac:dyDescent="0.35">
      <c r="B46" s="34"/>
      <c r="C46" s="8">
        <v>9</v>
      </c>
      <c r="D46" s="36" t="s">
        <v>81</v>
      </c>
      <c r="E46" s="36"/>
      <c r="F46" s="36"/>
    </row>
    <row r="47" spans="2:15" x14ac:dyDescent="0.35">
      <c r="B47" s="34"/>
      <c r="C47" s="8">
        <v>10</v>
      </c>
      <c r="D47" s="35" t="s">
        <v>80</v>
      </c>
      <c r="E47" s="36"/>
      <c r="F47" s="36"/>
    </row>
    <row r="48" spans="2:15" x14ac:dyDescent="0.35">
      <c r="B48" s="34"/>
      <c r="C48" s="8">
        <v>11</v>
      </c>
      <c r="D48" s="36" t="s">
        <v>79</v>
      </c>
      <c r="E48" s="36"/>
      <c r="F48" s="36"/>
    </row>
    <row r="49" spans="3:9" x14ac:dyDescent="0.35">
      <c r="C49" s="8"/>
      <c r="D49" s="36" t="s">
        <v>78</v>
      </c>
      <c r="E49" s="36"/>
      <c r="F49" s="36"/>
    </row>
    <row r="50" spans="3:9" x14ac:dyDescent="0.35">
      <c r="C50" s="8"/>
      <c r="D50" s="36"/>
      <c r="E50" s="240" t="s">
        <v>77</v>
      </c>
      <c r="F50" s="241"/>
      <c r="G50" s="188"/>
    </row>
    <row r="51" spans="3:9" x14ac:dyDescent="0.35">
      <c r="C51" s="8"/>
      <c r="D51" s="36"/>
      <c r="E51" s="240" t="s">
        <v>76</v>
      </c>
      <c r="F51" s="241"/>
      <c r="G51" s="188"/>
    </row>
    <row r="52" spans="3:9" x14ac:dyDescent="0.35">
      <c r="C52" s="8"/>
      <c r="D52" s="36"/>
      <c r="E52" s="63"/>
    </row>
    <row r="53" spans="3:9" x14ac:dyDescent="0.35">
      <c r="C53" s="8"/>
      <c r="D53" s="36" t="s">
        <v>75</v>
      </c>
      <c r="E53" s="63"/>
      <c r="F53" s="84"/>
    </row>
    <row r="54" spans="3:9" x14ac:dyDescent="0.35">
      <c r="C54" s="8"/>
      <c r="D54" s="36"/>
      <c r="E54" s="14" t="s">
        <v>74</v>
      </c>
      <c r="F54" s="14"/>
    </row>
    <row r="55" spans="3:9" ht="15" thickBot="1" x14ac:dyDescent="0.4">
      <c r="C55" s="8"/>
      <c r="D55" s="36"/>
      <c r="E55" s="92" t="s">
        <v>73</v>
      </c>
      <c r="F55" s="14"/>
    </row>
    <row r="56" spans="3:9" ht="16.5" customHeight="1" thickTop="1" x14ac:dyDescent="0.35">
      <c r="D56" s="36"/>
      <c r="E56" s="93" t="s">
        <v>72</v>
      </c>
      <c r="F56" s="94" t="s">
        <v>71</v>
      </c>
      <c r="G56" s="94" t="s">
        <v>70</v>
      </c>
      <c r="H56" s="94" t="s">
        <v>69</v>
      </c>
      <c r="I56" s="95" t="s">
        <v>68</v>
      </c>
    </row>
    <row r="57" spans="3:9" ht="15" thickBot="1" x14ac:dyDescent="0.4">
      <c r="D57" s="36"/>
      <c r="E57" s="96">
        <v>1</v>
      </c>
      <c r="F57" s="97" t="s">
        <v>67</v>
      </c>
      <c r="G57" s="98" t="s">
        <v>66</v>
      </c>
      <c r="H57" s="98" t="s">
        <v>53</v>
      </c>
      <c r="I57" s="99">
        <v>1</v>
      </c>
    </row>
    <row r="58" spans="3:9" ht="15" thickTop="1" x14ac:dyDescent="0.35">
      <c r="D58" s="36"/>
      <c r="E58" s="100">
        <v>2</v>
      </c>
      <c r="F58" s="101" t="s">
        <v>60</v>
      </c>
      <c r="G58" s="102" t="s">
        <v>59</v>
      </c>
      <c r="H58" s="102" t="s">
        <v>53</v>
      </c>
      <c r="I58" s="237">
        <v>8</v>
      </c>
    </row>
    <row r="59" spans="3:9" x14ac:dyDescent="0.35">
      <c r="D59" s="36"/>
      <c r="E59" s="103">
        <v>3</v>
      </c>
      <c r="F59" s="104" t="s">
        <v>65</v>
      </c>
      <c r="G59" s="82" t="s">
        <v>64</v>
      </c>
      <c r="H59" s="82" t="s">
        <v>53</v>
      </c>
      <c r="I59" s="239"/>
    </row>
    <row r="60" spans="3:9" x14ac:dyDescent="0.35">
      <c r="D60" s="36"/>
      <c r="E60" s="105">
        <v>4</v>
      </c>
      <c r="F60" s="106" t="s">
        <v>63</v>
      </c>
      <c r="G60" s="107" t="s">
        <v>58</v>
      </c>
      <c r="H60" s="107" t="s">
        <v>61</v>
      </c>
      <c r="I60" s="239"/>
    </row>
    <row r="61" spans="3:9" ht="15" thickBot="1" x14ac:dyDescent="0.4">
      <c r="D61" s="36"/>
      <c r="E61" s="108">
        <v>5</v>
      </c>
      <c r="F61" s="109" t="s">
        <v>57</v>
      </c>
      <c r="G61" s="110" t="s">
        <v>62</v>
      </c>
      <c r="H61" s="110" t="s">
        <v>61</v>
      </c>
      <c r="I61" s="238"/>
    </row>
    <row r="62" spans="3:9" ht="15" thickTop="1" x14ac:dyDescent="0.35">
      <c r="D62" s="36"/>
      <c r="E62" s="100">
        <v>6</v>
      </c>
      <c r="F62" s="101" t="s">
        <v>60</v>
      </c>
      <c r="G62" s="102" t="s">
        <v>59</v>
      </c>
      <c r="H62" s="111" t="s">
        <v>53</v>
      </c>
      <c r="I62" s="237">
        <v>12</v>
      </c>
    </row>
    <row r="63" spans="3:9" ht="15" thickBot="1" x14ac:dyDescent="0.4">
      <c r="D63" s="36"/>
      <c r="E63" s="112">
        <v>7</v>
      </c>
      <c r="F63" s="113" t="s">
        <v>57</v>
      </c>
      <c r="G63" s="114" t="s">
        <v>58</v>
      </c>
      <c r="H63" s="114" t="s">
        <v>53</v>
      </c>
      <c r="I63" s="238"/>
    </row>
    <row r="64" spans="3:9" ht="15.5" thickTop="1" thickBot="1" x14ac:dyDescent="0.4">
      <c r="D64" s="36"/>
      <c r="E64" s="115">
        <v>8</v>
      </c>
      <c r="F64" s="116" t="s">
        <v>57</v>
      </c>
      <c r="G64" s="117" t="s">
        <v>56</v>
      </c>
      <c r="H64" s="117" t="s">
        <v>53</v>
      </c>
      <c r="I64" s="118">
        <v>1</v>
      </c>
    </row>
    <row r="65" spans="1:12" ht="15.5" thickTop="1" thickBot="1" x14ac:dyDescent="0.4">
      <c r="C65" s="8"/>
      <c r="D65" s="36"/>
      <c r="E65" s="115">
        <v>9</v>
      </c>
      <c r="F65" s="116" t="s">
        <v>55</v>
      </c>
      <c r="G65" s="117" t="s">
        <v>54</v>
      </c>
      <c r="H65" s="117" t="s">
        <v>53</v>
      </c>
      <c r="I65" s="118">
        <v>1</v>
      </c>
    </row>
    <row r="66" spans="1:12" ht="15.5" thickTop="1" thickBot="1" x14ac:dyDescent="0.4">
      <c r="C66" s="8"/>
      <c r="D66" s="36"/>
      <c r="E66" s="119"/>
      <c r="F66" s="120"/>
      <c r="G66" s="63"/>
      <c r="H66" s="63"/>
      <c r="I66" s="41"/>
    </row>
    <row r="67" spans="1:12" ht="29" x14ac:dyDescent="0.35">
      <c r="C67" s="8"/>
      <c r="D67" s="36"/>
      <c r="E67" s="119"/>
      <c r="F67" s="120"/>
      <c r="G67" s="121" t="s">
        <v>52</v>
      </c>
      <c r="H67" s="122" t="s">
        <v>51</v>
      </c>
      <c r="I67" s="41"/>
    </row>
    <row r="68" spans="1:12" x14ac:dyDescent="0.35">
      <c r="C68" s="8"/>
      <c r="D68" s="36"/>
      <c r="E68" s="119"/>
      <c r="F68" s="120"/>
      <c r="G68" s="123" t="s">
        <v>50</v>
      </c>
      <c r="H68" s="124">
        <v>0.25</v>
      </c>
      <c r="I68" s="41"/>
    </row>
    <row r="69" spans="1:12" x14ac:dyDescent="0.35">
      <c r="C69" s="8"/>
      <c r="D69" s="36"/>
      <c r="E69" s="119"/>
      <c r="F69" s="120"/>
      <c r="G69" s="125" t="s">
        <v>49</v>
      </c>
      <c r="H69" s="126">
        <v>0.18</v>
      </c>
      <c r="I69" s="41"/>
    </row>
    <row r="70" spans="1:12" x14ac:dyDescent="0.35">
      <c r="C70" s="8"/>
      <c r="D70" s="36"/>
      <c r="E70" s="119"/>
      <c r="F70" s="120"/>
      <c r="G70" s="127" t="s">
        <v>278</v>
      </c>
      <c r="H70" s="128" t="s">
        <v>279</v>
      </c>
      <c r="I70" s="41"/>
    </row>
    <row r="71" spans="1:12" ht="15" thickBot="1" x14ac:dyDescent="0.4">
      <c r="C71" s="8"/>
      <c r="D71" s="36"/>
      <c r="E71" s="119"/>
      <c r="F71" s="120"/>
      <c r="G71" s="129" t="s">
        <v>280</v>
      </c>
      <c r="H71" s="130" t="s">
        <v>281</v>
      </c>
      <c r="I71" s="41"/>
    </row>
    <row r="72" spans="1:12" x14ac:dyDescent="0.35">
      <c r="C72" s="8"/>
      <c r="D72" s="36"/>
      <c r="E72" s="119"/>
      <c r="F72" s="120"/>
      <c r="G72" s="131"/>
      <c r="H72" s="132"/>
      <c r="I72" s="41"/>
    </row>
    <row r="73" spans="1:12" s="74" customFormat="1" x14ac:dyDescent="0.35">
      <c r="C73" s="9" t="s">
        <v>48</v>
      </c>
      <c r="D73" s="10"/>
      <c r="E73" s="10"/>
      <c r="F73" s="10"/>
    </row>
    <row r="74" spans="1:12" s="74" customFormat="1" x14ac:dyDescent="0.35">
      <c r="C74" s="9" t="s">
        <v>47</v>
      </c>
    </row>
    <row r="75" spans="1:12" x14ac:dyDescent="0.35">
      <c r="C75" s="36"/>
      <c r="E75" s="36"/>
      <c r="F75" s="36"/>
    </row>
    <row r="76" spans="1:12" x14ac:dyDescent="0.35">
      <c r="B76" s="85" t="s">
        <v>46</v>
      </c>
      <c r="C76" s="86"/>
      <c r="D76" s="86"/>
      <c r="E76" s="86"/>
      <c r="F76" s="34"/>
    </row>
    <row r="77" spans="1:12" x14ac:dyDescent="0.35">
      <c r="D77" s="36"/>
      <c r="E77" s="36"/>
      <c r="F77" s="36"/>
    </row>
    <row r="78" spans="1:12" ht="18.5" x14ac:dyDescent="0.35">
      <c r="A78" s="204" t="s">
        <v>45</v>
      </c>
      <c r="B78" s="204"/>
      <c r="C78" s="204"/>
      <c r="D78" s="204"/>
      <c r="E78" s="204"/>
      <c r="F78" s="204"/>
      <c r="G78" s="204"/>
      <c r="H78" s="204"/>
      <c r="I78" s="204"/>
      <c r="J78" s="204"/>
      <c r="K78" s="204"/>
      <c r="L78" s="204"/>
    </row>
    <row r="81" spans="8:8" x14ac:dyDescent="0.35">
      <c r="H81" s="133"/>
    </row>
  </sheetData>
  <sheetProtection algorithmName="SHA-512" hashValue="IxkS5kiZ/Nuk8yaYhOkhkTus0jZRQGXNvXa3gaCXfBCcGzj9R4igRii4KXqW5wx7uDrRCr1l1MAlwatCJgHL3Q==" saltValue="KqTybBXbekcmnkVd/SXMMw==" spinCount="100000" sheet="1" objects="1" scenarios="1"/>
  <mergeCells count="36">
    <mergeCell ref="D35:L35"/>
    <mergeCell ref="D36:L36"/>
    <mergeCell ref="E13:F13"/>
    <mergeCell ref="A1:L1"/>
    <mergeCell ref="B4:E4"/>
    <mergeCell ref="B6:E6"/>
    <mergeCell ref="B7:E7"/>
    <mergeCell ref="A10:L10"/>
    <mergeCell ref="B3:E3"/>
    <mergeCell ref="J14:K14"/>
    <mergeCell ref="E15:F15"/>
    <mergeCell ref="J15:K15"/>
    <mergeCell ref="E16:F16"/>
    <mergeCell ref="J16:K16"/>
    <mergeCell ref="B5:E5"/>
    <mergeCell ref="I62:I63"/>
    <mergeCell ref="I58:I61"/>
    <mergeCell ref="A78:L78"/>
    <mergeCell ref="E50:F50"/>
    <mergeCell ref="E51:F51"/>
    <mergeCell ref="AA3:AB3"/>
    <mergeCell ref="H43:I43"/>
    <mergeCell ref="E18:F18"/>
    <mergeCell ref="J18:K18"/>
    <mergeCell ref="A27:L27"/>
    <mergeCell ref="E39:F39"/>
    <mergeCell ref="E41:F41"/>
    <mergeCell ref="H41:I41"/>
    <mergeCell ref="E42:F42"/>
    <mergeCell ref="H42:I42"/>
    <mergeCell ref="E43:F43"/>
    <mergeCell ref="E40:F40"/>
    <mergeCell ref="H40:I40"/>
    <mergeCell ref="E17:F17"/>
    <mergeCell ref="J17:K17"/>
    <mergeCell ref="E14:F14"/>
  </mergeCells>
  <pageMargins left="0.23622047244094491" right="0.23622047244094491" top="0.74803149606299213" bottom="0.74803149606299213" header="0.31496062992125984" footer="0.31496062992125984"/>
  <pageSetup scale="63" fitToHeight="0" orientation="portrait" r:id="rId1"/>
  <headerFooter>
    <oddHeader>&amp;R&amp;8&amp;G</oddHeader>
    <oddFooter>&amp;C&amp;8
&amp;P  of &amp;N&amp;R&amp;8Version: 3.0</oddFooter>
  </headerFooter>
  <rowBreaks count="1" manualBreakCount="1">
    <brk id="5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5B479-EB7B-48A9-9EE5-5717518C71E6}">
  <dimension ref="A1:O92"/>
  <sheetViews>
    <sheetView zoomScaleNormal="100" workbookViewId="0">
      <selection sqref="A1:L1"/>
    </sheetView>
  </sheetViews>
  <sheetFormatPr defaultColWidth="8.81640625" defaultRowHeight="14.5" x14ac:dyDescent="0.35"/>
  <cols>
    <col min="1" max="1" width="2.81640625" style="10" customWidth="1"/>
    <col min="2" max="2" width="3.54296875" style="10" customWidth="1"/>
    <col min="3" max="3" width="3.453125" style="10" customWidth="1"/>
    <col min="4" max="4" width="2.81640625" style="10" customWidth="1"/>
    <col min="5" max="5" width="8.81640625" style="10" customWidth="1"/>
    <col min="6" max="6" width="20.54296875" style="10" customWidth="1"/>
    <col min="7" max="7" width="26" style="10" customWidth="1"/>
    <col min="8" max="8" width="17.81640625" style="10" customWidth="1"/>
    <col min="9" max="9" width="12.81640625" style="10" customWidth="1"/>
    <col min="10" max="11" width="13.1796875" style="10" customWidth="1"/>
    <col min="12" max="12" width="13.81640625" style="10" customWidth="1"/>
    <col min="13" max="16384" width="8.81640625" style="10"/>
  </cols>
  <sheetData>
    <row r="1" spans="1:15" s="8" customFormat="1" ht="18.5" x14ac:dyDescent="0.45">
      <c r="A1" s="200" t="s">
        <v>179</v>
      </c>
      <c r="B1" s="263"/>
      <c r="C1" s="263"/>
      <c r="D1" s="263"/>
      <c r="E1" s="263"/>
      <c r="F1" s="263"/>
      <c r="G1" s="263"/>
      <c r="H1" s="263"/>
      <c r="I1" s="263"/>
      <c r="J1" s="263"/>
      <c r="K1" s="263"/>
      <c r="L1" s="263"/>
      <c r="M1" s="33"/>
      <c r="O1" s="33"/>
    </row>
    <row r="2" spans="1:15" x14ac:dyDescent="0.35">
      <c r="C2" s="13"/>
      <c r="D2" s="14"/>
      <c r="E2" s="14"/>
      <c r="F2" s="14"/>
    </row>
    <row r="3" spans="1:15" x14ac:dyDescent="0.35">
      <c r="B3" s="246" t="s">
        <v>117</v>
      </c>
      <c r="C3" s="247"/>
      <c r="D3" s="247"/>
      <c r="E3" s="247"/>
      <c r="F3" s="72">
        <f>'Lib Prep'!F3</f>
        <v>0</v>
      </c>
    </row>
    <row r="4" spans="1:15" x14ac:dyDescent="0.35">
      <c r="B4" s="248" t="s">
        <v>115</v>
      </c>
      <c r="C4" s="249"/>
      <c r="D4" s="249"/>
      <c r="E4" s="250"/>
      <c r="F4" s="178"/>
    </row>
    <row r="5" spans="1:15" x14ac:dyDescent="0.35">
      <c r="A5" s="12"/>
      <c r="B5" s="251" t="s">
        <v>10</v>
      </c>
      <c r="C5" s="252"/>
      <c r="D5" s="252"/>
      <c r="E5" s="253"/>
      <c r="F5" s="178"/>
    </row>
    <row r="6" spans="1:15" x14ac:dyDescent="0.35">
      <c r="A6" s="12"/>
      <c r="B6" s="85" t="s">
        <v>114</v>
      </c>
      <c r="C6" s="86"/>
      <c r="D6" s="86"/>
      <c r="E6" s="86"/>
      <c r="F6" s="178"/>
    </row>
    <row r="7" spans="1:15" x14ac:dyDescent="0.35">
      <c r="C7" s="13"/>
      <c r="D7" s="14"/>
      <c r="E7" s="14"/>
      <c r="F7" s="14"/>
    </row>
    <row r="8" spans="1:15" ht="18.5" x14ac:dyDescent="0.45">
      <c r="A8" s="204" t="s">
        <v>113</v>
      </c>
      <c r="B8" s="223"/>
      <c r="C8" s="223"/>
      <c r="D8" s="223"/>
      <c r="E8" s="223"/>
      <c r="F8" s="223"/>
      <c r="G8" s="223"/>
      <c r="H8" s="223"/>
      <c r="I8" s="223"/>
      <c r="J8" s="223"/>
      <c r="K8" s="223"/>
      <c r="L8" s="223"/>
    </row>
    <row r="9" spans="1:15" ht="9.75" customHeight="1" x14ac:dyDescent="0.35">
      <c r="C9" s="9"/>
    </row>
    <row r="10" spans="1:15" ht="18" customHeight="1" x14ac:dyDescent="0.35">
      <c r="B10" s="34"/>
      <c r="C10" s="10">
        <v>1</v>
      </c>
      <c r="D10" s="35" t="s">
        <v>112</v>
      </c>
      <c r="E10" s="36"/>
    </row>
    <row r="11" spans="1:15" s="81" customFormat="1" ht="24.75" customHeight="1" x14ac:dyDescent="0.35">
      <c r="C11" s="37"/>
      <c r="E11" s="259" t="s">
        <v>90</v>
      </c>
      <c r="F11" s="260"/>
      <c r="G11" s="38" t="s">
        <v>111</v>
      </c>
      <c r="H11" s="39" t="s">
        <v>110</v>
      </c>
      <c r="I11" s="261" t="s">
        <v>178</v>
      </c>
      <c r="J11" s="262"/>
      <c r="K11" s="261" t="s">
        <v>108</v>
      </c>
      <c r="L11" s="262"/>
    </row>
    <row r="12" spans="1:15" ht="29.9" customHeight="1" x14ac:dyDescent="0.35">
      <c r="B12" s="34"/>
      <c r="E12" s="270" t="s">
        <v>177</v>
      </c>
      <c r="F12" s="271"/>
      <c r="G12" s="180"/>
      <c r="H12" s="40" t="s">
        <v>174</v>
      </c>
      <c r="I12" s="272">
        <v>150</v>
      </c>
      <c r="J12" s="273"/>
      <c r="K12" s="274" t="s">
        <v>176</v>
      </c>
      <c r="L12" s="275"/>
    </row>
    <row r="13" spans="1:15" ht="29.9" customHeight="1" x14ac:dyDescent="0.35">
      <c r="B13" s="34"/>
      <c r="E13" s="270" t="s">
        <v>175</v>
      </c>
      <c r="F13" s="271"/>
      <c r="G13" s="180"/>
      <c r="H13" s="40" t="s">
        <v>174</v>
      </c>
      <c r="I13" s="272">
        <v>100</v>
      </c>
      <c r="J13" s="273"/>
      <c r="K13" s="264" t="s">
        <v>173</v>
      </c>
      <c r="L13" s="265"/>
    </row>
    <row r="14" spans="1:15" ht="29.9" customHeight="1" x14ac:dyDescent="0.35">
      <c r="B14" s="34"/>
      <c r="E14" s="270" t="s">
        <v>160</v>
      </c>
      <c r="F14" s="271"/>
      <c r="G14" s="180"/>
      <c r="H14" s="40" t="s">
        <v>169</v>
      </c>
      <c r="I14" s="272">
        <v>600</v>
      </c>
      <c r="J14" s="273"/>
      <c r="K14" s="264" t="s">
        <v>172</v>
      </c>
      <c r="L14" s="265"/>
    </row>
    <row r="15" spans="1:15" ht="29.9" customHeight="1" x14ac:dyDescent="0.35">
      <c r="B15" s="34"/>
      <c r="E15" s="270" t="s">
        <v>161</v>
      </c>
      <c r="F15" s="271"/>
      <c r="G15" s="180"/>
      <c r="H15" s="40" t="s">
        <v>169</v>
      </c>
      <c r="I15" s="272">
        <v>2400</v>
      </c>
      <c r="J15" s="273"/>
      <c r="K15" s="264" t="s">
        <v>171</v>
      </c>
      <c r="L15" s="265"/>
    </row>
    <row r="16" spans="1:15" ht="29.9" customHeight="1" x14ac:dyDescent="0.35">
      <c r="B16" s="34"/>
      <c r="E16" s="270" t="s">
        <v>170</v>
      </c>
      <c r="F16" s="271"/>
      <c r="G16" s="180"/>
      <c r="H16" s="40" t="s">
        <v>169</v>
      </c>
      <c r="I16" s="272"/>
      <c r="J16" s="273"/>
      <c r="K16" s="264" t="s">
        <v>168</v>
      </c>
      <c r="L16" s="265"/>
    </row>
    <row r="17" spans="1:12" ht="9.75" customHeight="1" x14ac:dyDescent="0.35">
      <c r="D17" s="36"/>
      <c r="E17" s="36"/>
      <c r="F17" s="36"/>
    </row>
    <row r="18" spans="1:12" x14ac:dyDescent="0.35">
      <c r="B18" s="34"/>
      <c r="C18" s="10">
        <v>2</v>
      </c>
      <c r="D18" s="36" t="s">
        <v>314</v>
      </c>
      <c r="E18" s="36"/>
      <c r="F18" s="36"/>
    </row>
    <row r="19" spans="1:12" x14ac:dyDescent="0.35">
      <c r="B19" s="34"/>
      <c r="C19" s="10">
        <v>3</v>
      </c>
      <c r="D19" s="36" t="s">
        <v>103</v>
      </c>
      <c r="E19" s="36"/>
      <c r="F19" s="36"/>
    </row>
    <row r="20" spans="1:12" x14ac:dyDescent="0.35">
      <c r="B20" s="34"/>
      <c r="D20" s="36" t="s">
        <v>167</v>
      </c>
      <c r="E20" s="36"/>
      <c r="F20" s="36"/>
    </row>
    <row r="21" spans="1:12" x14ac:dyDescent="0.35">
      <c r="B21" s="34"/>
      <c r="D21" s="36" t="s">
        <v>166</v>
      </c>
      <c r="E21" s="36"/>
      <c r="F21" s="36"/>
    </row>
    <row r="22" spans="1:12" x14ac:dyDescent="0.35">
      <c r="B22" s="34"/>
      <c r="D22" s="36" t="s">
        <v>165</v>
      </c>
      <c r="E22" s="36"/>
      <c r="F22" s="36"/>
    </row>
    <row r="23" spans="1:12" x14ac:dyDescent="0.35">
      <c r="B23" s="34"/>
      <c r="D23" s="36" t="s">
        <v>164</v>
      </c>
      <c r="E23" s="36"/>
      <c r="F23" s="36"/>
    </row>
    <row r="24" spans="1:12" x14ac:dyDescent="0.35">
      <c r="B24" s="34"/>
      <c r="D24" s="10" t="s">
        <v>163</v>
      </c>
      <c r="E24" s="36"/>
      <c r="F24" s="36"/>
    </row>
    <row r="25" spans="1:12" ht="8.25" customHeight="1" x14ac:dyDescent="0.35">
      <c r="D25" s="36"/>
      <c r="E25" s="36"/>
      <c r="F25" s="36"/>
    </row>
    <row r="26" spans="1:12" x14ac:dyDescent="0.35">
      <c r="B26" s="34"/>
      <c r="C26" s="10">
        <v>3</v>
      </c>
      <c r="D26" s="36" t="s">
        <v>162</v>
      </c>
      <c r="E26" s="36"/>
      <c r="F26" s="36"/>
    </row>
    <row r="27" spans="1:12" x14ac:dyDescent="0.35">
      <c r="D27" s="36"/>
      <c r="E27" s="266" t="s">
        <v>90</v>
      </c>
      <c r="F27" s="267"/>
      <c r="G27" s="44" t="s">
        <v>89</v>
      </c>
    </row>
    <row r="28" spans="1:12" x14ac:dyDescent="0.35">
      <c r="B28" s="34"/>
      <c r="C28" s="36"/>
      <c r="D28" s="36"/>
      <c r="E28" s="268" t="s">
        <v>161</v>
      </c>
      <c r="F28" s="269"/>
      <c r="G28" s="82">
        <v>2400</v>
      </c>
    </row>
    <row r="29" spans="1:12" x14ac:dyDescent="0.35">
      <c r="B29" s="34"/>
      <c r="C29" s="36"/>
      <c r="D29" s="36"/>
      <c r="E29" s="268" t="s">
        <v>160</v>
      </c>
      <c r="F29" s="269"/>
      <c r="G29" s="82">
        <v>600</v>
      </c>
    </row>
    <row r="30" spans="1:12" x14ac:dyDescent="0.35">
      <c r="C30" s="33"/>
      <c r="D30" s="36"/>
      <c r="E30" s="276" t="s">
        <v>84</v>
      </c>
      <c r="F30" s="277"/>
      <c r="G30" s="91">
        <v>3000</v>
      </c>
    </row>
    <row r="31" spans="1:12" ht="8.25" customHeight="1" x14ac:dyDescent="0.35">
      <c r="D31" s="36"/>
      <c r="E31" s="36"/>
      <c r="F31" s="36"/>
    </row>
    <row r="32" spans="1:12" ht="18.5" x14ac:dyDescent="0.35">
      <c r="A32" s="204" t="s">
        <v>159</v>
      </c>
      <c r="B32" s="204"/>
      <c r="C32" s="204"/>
      <c r="D32" s="204"/>
      <c r="E32" s="204"/>
      <c r="F32" s="204"/>
      <c r="G32" s="204"/>
      <c r="H32" s="204"/>
      <c r="I32" s="204"/>
      <c r="J32" s="204"/>
      <c r="K32" s="204"/>
      <c r="L32" s="204"/>
    </row>
    <row r="33" spans="2:12" x14ac:dyDescent="0.35">
      <c r="C33" s="9"/>
    </row>
    <row r="34" spans="2:12" x14ac:dyDescent="0.35">
      <c r="B34" s="34"/>
      <c r="C34" s="12">
        <v>1</v>
      </c>
      <c r="D34" s="10" t="s">
        <v>158</v>
      </c>
    </row>
    <row r="35" spans="2:12" ht="15" customHeight="1" x14ac:dyDescent="0.35">
      <c r="B35" s="34"/>
      <c r="C35" s="12">
        <v>2</v>
      </c>
      <c r="D35" s="36" t="s">
        <v>157</v>
      </c>
      <c r="E35" s="36"/>
      <c r="F35" s="36"/>
    </row>
    <row r="36" spans="2:12" ht="29.5" customHeight="1" x14ac:dyDescent="0.35">
      <c r="B36" s="81"/>
      <c r="C36" s="11"/>
      <c r="D36" s="81"/>
      <c r="E36" s="278" t="s">
        <v>156</v>
      </c>
      <c r="F36" s="279"/>
      <c r="G36" s="44" t="s">
        <v>155</v>
      </c>
      <c r="H36" s="81"/>
      <c r="I36" s="81"/>
      <c r="J36" s="81"/>
      <c r="K36" s="81"/>
      <c r="L36" s="81"/>
    </row>
    <row r="37" spans="2:12" x14ac:dyDescent="0.35">
      <c r="B37" s="81"/>
      <c r="C37" s="8"/>
      <c r="E37" s="280">
        <f>'Lib Prep'!F5</f>
        <v>0</v>
      </c>
      <c r="F37" s="281"/>
      <c r="G37" s="82" t="e">
        <f>120/E37</f>
        <v>#DIV/0!</v>
      </c>
    </row>
    <row r="38" spans="2:12" ht="10.5" customHeight="1" x14ac:dyDescent="0.35">
      <c r="B38" s="81"/>
      <c r="C38" s="8"/>
    </row>
    <row r="39" spans="2:12" x14ac:dyDescent="0.35">
      <c r="B39" s="34"/>
      <c r="C39" s="8">
        <v>3</v>
      </c>
      <c r="D39" s="10" t="s">
        <v>154</v>
      </c>
    </row>
    <row r="40" spans="2:12" x14ac:dyDescent="0.35">
      <c r="B40" s="11"/>
      <c r="C40" s="8"/>
      <c r="D40" s="10" t="s">
        <v>153</v>
      </c>
    </row>
    <row r="41" spans="2:12" x14ac:dyDescent="0.35">
      <c r="B41" s="34"/>
      <c r="C41" s="8">
        <v>4</v>
      </c>
      <c r="D41" s="10" t="s">
        <v>152</v>
      </c>
    </row>
    <row r="42" spans="2:12" x14ac:dyDescent="0.35">
      <c r="B42" s="34"/>
      <c r="C42" s="8">
        <v>5</v>
      </c>
      <c r="D42" s="10" t="s">
        <v>151</v>
      </c>
    </row>
    <row r="43" spans="2:12" x14ac:dyDescent="0.35">
      <c r="B43" s="34"/>
      <c r="C43" s="8">
        <v>6</v>
      </c>
      <c r="D43" s="10" t="s">
        <v>344</v>
      </c>
    </row>
    <row r="44" spans="2:12" x14ac:dyDescent="0.35">
      <c r="B44" s="34"/>
      <c r="C44" s="8">
        <v>7</v>
      </c>
      <c r="D44" s="10" t="s">
        <v>286</v>
      </c>
    </row>
    <row r="45" spans="2:12" x14ac:dyDescent="0.35">
      <c r="B45" s="34"/>
      <c r="C45" s="8">
        <v>8</v>
      </c>
      <c r="D45" s="10" t="s">
        <v>282</v>
      </c>
    </row>
    <row r="46" spans="2:12" x14ac:dyDescent="0.35">
      <c r="B46" s="34"/>
      <c r="C46" s="8">
        <v>9</v>
      </c>
      <c r="D46" s="10" t="s">
        <v>283</v>
      </c>
    </row>
    <row r="47" spans="2:12" x14ac:dyDescent="0.35">
      <c r="B47" s="34"/>
      <c r="C47" s="8">
        <v>10</v>
      </c>
      <c r="D47" s="10" t="s">
        <v>345</v>
      </c>
    </row>
    <row r="48" spans="2:12" x14ac:dyDescent="0.35">
      <c r="B48" s="34"/>
      <c r="C48" s="8">
        <v>11</v>
      </c>
      <c r="D48" s="10" t="s">
        <v>287</v>
      </c>
    </row>
    <row r="49" spans="2:6" x14ac:dyDescent="0.35">
      <c r="B49" s="34"/>
      <c r="C49" s="8">
        <v>12</v>
      </c>
      <c r="D49" s="10" t="s">
        <v>284</v>
      </c>
    </row>
    <row r="50" spans="2:6" x14ac:dyDescent="0.35">
      <c r="B50" s="34"/>
      <c r="C50" s="8">
        <v>13</v>
      </c>
      <c r="D50" s="10" t="s">
        <v>285</v>
      </c>
    </row>
    <row r="51" spans="2:6" x14ac:dyDescent="0.35">
      <c r="B51" s="34"/>
      <c r="C51" s="8">
        <v>14</v>
      </c>
      <c r="D51" s="10" t="s">
        <v>346</v>
      </c>
    </row>
    <row r="52" spans="2:6" x14ac:dyDescent="0.35">
      <c r="B52" s="34"/>
      <c r="C52" s="8">
        <v>15</v>
      </c>
      <c r="D52" s="10" t="s">
        <v>339</v>
      </c>
    </row>
    <row r="53" spans="2:6" x14ac:dyDescent="0.35">
      <c r="B53" s="34"/>
      <c r="C53" s="8">
        <v>16</v>
      </c>
      <c r="D53" s="10" t="s">
        <v>150</v>
      </c>
    </row>
    <row r="54" spans="2:6" x14ac:dyDescent="0.35">
      <c r="B54" s="134"/>
      <c r="C54" s="134"/>
      <c r="D54" s="135" t="s">
        <v>149</v>
      </c>
      <c r="E54" s="10" t="s">
        <v>148</v>
      </c>
    </row>
    <row r="55" spans="2:6" x14ac:dyDescent="0.35">
      <c r="B55" s="34"/>
      <c r="C55" s="34"/>
      <c r="D55" s="135" t="s">
        <v>147</v>
      </c>
      <c r="E55" s="10" t="s">
        <v>146</v>
      </c>
    </row>
    <row r="56" spans="2:6" x14ac:dyDescent="0.35">
      <c r="B56" s="34"/>
      <c r="C56" s="34"/>
      <c r="D56" s="135" t="s">
        <v>145</v>
      </c>
      <c r="E56" s="10" t="s">
        <v>144</v>
      </c>
    </row>
    <row r="57" spans="2:6" x14ac:dyDescent="0.35">
      <c r="B57" s="34"/>
      <c r="C57" s="36"/>
      <c r="D57" s="135" t="s">
        <v>143</v>
      </c>
      <c r="E57" s="10" t="s">
        <v>347</v>
      </c>
    </row>
    <row r="58" spans="2:6" x14ac:dyDescent="0.35">
      <c r="B58" s="34"/>
      <c r="C58" s="8">
        <v>17</v>
      </c>
      <c r="D58" s="10" t="s">
        <v>142</v>
      </c>
    </row>
    <row r="59" spans="2:6" x14ac:dyDescent="0.35">
      <c r="B59" s="136"/>
      <c r="C59" s="8">
        <v>18</v>
      </c>
      <c r="D59" s="10" t="s">
        <v>340</v>
      </c>
    </row>
    <row r="60" spans="2:6" x14ac:dyDescent="0.35">
      <c r="B60" s="34"/>
      <c r="C60" s="8">
        <v>19</v>
      </c>
      <c r="D60" s="10" t="s">
        <v>341</v>
      </c>
    </row>
    <row r="61" spans="2:6" x14ac:dyDescent="0.35">
      <c r="B61" s="134"/>
      <c r="C61" s="8">
        <v>20</v>
      </c>
      <c r="D61" s="10" t="s">
        <v>141</v>
      </c>
    </row>
    <row r="62" spans="2:6" x14ac:dyDescent="0.35">
      <c r="B62" s="34"/>
      <c r="C62" s="8">
        <v>21</v>
      </c>
      <c r="D62" s="10" t="s">
        <v>345</v>
      </c>
    </row>
    <row r="63" spans="2:6" x14ac:dyDescent="0.35">
      <c r="B63" s="34"/>
      <c r="C63" s="8">
        <v>22</v>
      </c>
      <c r="D63" s="10" t="s">
        <v>140</v>
      </c>
    </row>
    <row r="64" spans="2:6" x14ac:dyDescent="0.35">
      <c r="B64" s="33"/>
      <c r="C64" s="8"/>
      <c r="D64" s="36"/>
      <c r="E64" s="36"/>
      <c r="F64" s="36"/>
    </row>
    <row r="65" spans="1:12" s="74" customFormat="1" x14ac:dyDescent="0.35">
      <c r="C65" s="9" t="s">
        <v>139</v>
      </c>
      <c r="D65" s="10"/>
      <c r="E65" s="10"/>
      <c r="F65" s="10"/>
    </row>
    <row r="66" spans="1:12" x14ac:dyDescent="0.35">
      <c r="C66" s="36"/>
      <c r="E66" s="36"/>
      <c r="F66" s="36"/>
    </row>
    <row r="67" spans="1:12" x14ac:dyDescent="0.35">
      <c r="B67" s="85" t="s">
        <v>46</v>
      </c>
      <c r="C67" s="86"/>
      <c r="D67" s="86"/>
      <c r="E67" s="86"/>
      <c r="F67" s="34"/>
    </row>
    <row r="68" spans="1:12" x14ac:dyDescent="0.35">
      <c r="D68" s="36"/>
      <c r="E68" s="36"/>
      <c r="F68" s="36"/>
    </row>
    <row r="69" spans="1:12" ht="18.5" x14ac:dyDescent="0.45">
      <c r="A69" s="204" t="s">
        <v>138</v>
      </c>
      <c r="B69" s="223"/>
      <c r="C69" s="223"/>
      <c r="D69" s="223"/>
      <c r="E69" s="223"/>
      <c r="F69" s="223"/>
      <c r="G69" s="223"/>
      <c r="H69" s="223"/>
      <c r="I69" s="223"/>
      <c r="J69" s="223"/>
      <c r="K69" s="223"/>
      <c r="L69" s="223"/>
    </row>
    <row r="71" spans="1:12" x14ac:dyDescent="0.35">
      <c r="A71" s="34"/>
      <c r="B71" s="10">
        <v>1</v>
      </c>
      <c r="C71" s="10" t="s">
        <v>137</v>
      </c>
    </row>
    <row r="72" spans="1:12" x14ac:dyDescent="0.35">
      <c r="A72" s="34"/>
      <c r="B72" s="10">
        <v>2</v>
      </c>
      <c r="C72" s="10" t="s">
        <v>136</v>
      </c>
    </row>
    <row r="74" spans="1:12" x14ac:dyDescent="0.35">
      <c r="E74" s="282" t="s">
        <v>90</v>
      </c>
      <c r="F74" s="283"/>
      <c r="G74" s="83" t="s">
        <v>135</v>
      </c>
    </row>
    <row r="75" spans="1:12" x14ac:dyDescent="0.35">
      <c r="A75" s="34"/>
      <c r="E75" s="240" t="s">
        <v>134</v>
      </c>
      <c r="F75" s="284"/>
      <c r="G75" s="82">
        <v>995</v>
      </c>
    </row>
    <row r="76" spans="1:12" x14ac:dyDescent="0.35">
      <c r="A76" s="34"/>
      <c r="E76" s="240" t="s">
        <v>133</v>
      </c>
      <c r="F76" s="284"/>
      <c r="G76" s="82">
        <v>5</v>
      </c>
    </row>
    <row r="77" spans="1:12" x14ac:dyDescent="0.35">
      <c r="B77" s="9"/>
      <c r="E77" s="285" t="s">
        <v>84</v>
      </c>
      <c r="F77" s="286"/>
      <c r="G77" s="91">
        <v>1000</v>
      </c>
    </row>
    <row r="78" spans="1:12" x14ac:dyDescent="0.35">
      <c r="B78" s="9" t="s">
        <v>132</v>
      </c>
    </row>
    <row r="79" spans="1:12" x14ac:dyDescent="0.35">
      <c r="B79" s="9"/>
    </row>
    <row r="80" spans="1:12" x14ac:dyDescent="0.35">
      <c r="A80" s="34"/>
      <c r="B80" s="10">
        <v>3</v>
      </c>
      <c r="C80" s="10" t="s">
        <v>131</v>
      </c>
    </row>
    <row r="81" spans="1:12" x14ac:dyDescent="0.35">
      <c r="A81" s="34"/>
      <c r="B81" s="10">
        <v>4</v>
      </c>
      <c r="C81" s="10" t="s">
        <v>130</v>
      </c>
    </row>
    <row r="82" spans="1:12" x14ac:dyDescent="0.35">
      <c r="A82" s="34"/>
      <c r="B82" s="10">
        <v>5</v>
      </c>
      <c r="C82" s="10" t="s">
        <v>129</v>
      </c>
    </row>
    <row r="83" spans="1:12" x14ac:dyDescent="0.35">
      <c r="A83" s="34"/>
      <c r="B83" s="10">
        <v>6</v>
      </c>
      <c r="C83" s="10" t="s">
        <v>128</v>
      </c>
    </row>
    <row r="84" spans="1:12" x14ac:dyDescent="0.35">
      <c r="A84" s="34"/>
      <c r="B84" s="10">
        <v>7</v>
      </c>
      <c r="C84" s="10" t="s">
        <v>127</v>
      </c>
    </row>
    <row r="85" spans="1:12" x14ac:dyDescent="0.35">
      <c r="A85" s="34"/>
      <c r="B85" s="10">
        <v>8</v>
      </c>
      <c r="C85" s="10" t="s">
        <v>126</v>
      </c>
    </row>
    <row r="86" spans="1:12" x14ac:dyDescent="0.35">
      <c r="A86" s="34"/>
      <c r="B86" s="10">
        <v>9</v>
      </c>
      <c r="C86" s="10" t="s">
        <v>125</v>
      </c>
    </row>
    <row r="87" spans="1:12" x14ac:dyDescent="0.35">
      <c r="A87" s="34"/>
      <c r="B87" s="10">
        <v>10</v>
      </c>
      <c r="C87" s="10" t="s">
        <v>124</v>
      </c>
    </row>
    <row r="88" spans="1:12" x14ac:dyDescent="0.35">
      <c r="A88" s="34"/>
      <c r="B88" s="10">
        <v>11</v>
      </c>
      <c r="C88" s="10" t="s">
        <v>123</v>
      </c>
    </row>
    <row r="89" spans="1:12" ht="29.25" customHeight="1" x14ac:dyDescent="0.35">
      <c r="E89" s="261" t="s">
        <v>122</v>
      </c>
      <c r="F89" s="262"/>
      <c r="G89" s="44" t="s">
        <v>121</v>
      </c>
      <c r="H89" s="44" t="s">
        <v>120</v>
      </c>
      <c r="J89" s="44" t="s">
        <v>288</v>
      </c>
      <c r="K89" s="44" t="s">
        <v>289</v>
      </c>
    </row>
    <row r="90" spans="1:12" x14ac:dyDescent="0.35">
      <c r="E90" s="287"/>
      <c r="F90" s="288"/>
      <c r="G90" s="181"/>
      <c r="H90" s="137">
        <f>IFERROR(IF(E90=0, G90, IF(G90=0,E90,AVERAGE(E90:G90))),"")</f>
        <v>0</v>
      </c>
      <c r="J90" s="138"/>
      <c r="K90" s="138"/>
    </row>
    <row r="92" spans="1:12" ht="18.5" x14ac:dyDescent="0.35">
      <c r="A92" s="204" t="s">
        <v>119</v>
      </c>
      <c r="B92" s="204"/>
      <c r="C92" s="204"/>
      <c r="D92" s="204"/>
      <c r="E92" s="204"/>
      <c r="F92" s="204"/>
      <c r="G92" s="204"/>
      <c r="H92" s="204"/>
      <c r="I92" s="204"/>
      <c r="J92" s="204"/>
      <c r="K92" s="204"/>
      <c r="L92" s="204"/>
    </row>
  </sheetData>
  <sheetProtection algorithmName="SHA-512" hashValue="Jnejvb1ufD8vl9YfeXt2ZmbNfoBzzATlIJndtBNKTPg2p4VNehDoC6dhDfY3W0whU4/5cLa3XwsDnue+CLCCaw==" saltValue="00MRQtzpGeEiD5qCE6Q3xQ==" spinCount="100000" sheet="1" objects="1" scenarios="1"/>
  <mergeCells count="38">
    <mergeCell ref="A92:L92"/>
    <mergeCell ref="E30:F30"/>
    <mergeCell ref="A32:L32"/>
    <mergeCell ref="E36:F36"/>
    <mergeCell ref="E37:F37"/>
    <mergeCell ref="A69:L69"/>
    <mergeCell ref="E74:F74"/>
    <mergeCell ref="E75:F75"/>
    <mergeCell ref="E76:F76"/>
    <mergeCell ref="E77:F77"/>
    <mergeCell ref="E89:F89"/>
    <mergeCell ref="E90:F90"/>
    <mergeCell ref="E29:F29"/>
    <mergeCell ref="E14:F14"/>
    <mergeCell ref="I14:J14"/>
    <mergeCell ref="E15:F15"/>
    <mergeCell ref="I15:J15"/>
    <mergeCell ref="E16:F16"/>
    <mergeCell ref="I16:J16"/>
    <mergeCell ref="K16:L16"/>
    <mergeCell ref="E27:F27"/>
    <mergeCell ref="E28:F28"/>
    <mergeCell ref="E12:F12"/>
    <mergeCell ref="I12:J12"/>
    <mergeCell ref="K12:L12"/>
    <mergeCell ref="E13:F13"/>
    <mergeCell ref="I13:J13"/>
    <mergeCell ref="K13:L13"/>
    <mergeCell ref="K14:L14"/>
    <mergeCell ref="K15:L15"/>
    <mergeCell ref="E11:F11"/>
    <mergeCell ref="I11:J11"/>
    <mergeCell ref="K11:L11"/>
    <mergeCell ref="A1:L1"/>
    <mergeCell ref="B3:E3"/>
    <mergeCell ref="B4:E4"/>
    <mergeCell ref="B5:E5"/>
    <mergeCell ref="A8:L8"/>
  </mergeCells>
  <pageMargins left="0.23622047244094491" right="0.23622047244094491" top="0.74803149606299213" bottom="0.74803149606299213" header="0.31496062992125984" footer="0.31496062992125984"/>
  <pageSetup scale="73" fitToHeight="0" orientation="portrait" r:id="rId1"/>
  <headerFooter>
    <oddHeader>&amp;R&amp;8&amp;G</oddHeader>
    <oddFooter>&amp;C&amp;8
&amp;P  of &amp;N&amp;R&amp;8Version: 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3571A-42C1-4807-8869-5FF109B4E322}">
  <dimension ref="A1:O38"/>
  <sheetViews>
    <sheetView showGridLines="0" zoomScaleNormal="100" workbookViewId="0">
      <selection sqref="A1:L1"/>
    </sheetView>
  </sheetViews>
  <sheetFormatPr defaultColWidth="9.1796875" defaultRowHeight="14.5" x14ac:dyDescent="0.35"/>
  <cols>
    <col min="1" max="4" width="2.81640625" style="10" customWidth="1"/>
    <col min="5" max="5" width="8.1796875" style="10" customWidth="1"/>
    <col min="6" max="6" width="15.1796875" style="10" customWidth="1"/>
    <col min="7" max="7" width="28.1796875" style="10" customWidth="1"/>
    <col min="8" max="9" width="12.81640625" style="10" customWidth="1"/>
    <col min="10" max="10" width="13.1796875" style="10" customWidth="1"/>
    <col min="11" max="11" width="6.81640625" style="10" customWidth="1"/>
    <col min="12" max="12" width="26.54296875" style="10" customWidth="1"/>
    <col min="13" max="16384" width="9.1796875" style="10"/>
  </cols>
  <sheetData>
    <row r="1" spans="1:15" s="8" customFormat="1" ht="18.5" x14ac:dyDescent="0.45">
      <c r="A1" s="200" t="s">
        <v>290</v>
      </c>
      <c r="B1" s="263"/>
      <c r="C1" s="263"/>
      <c r="D1" s="263"/>
      <c r="E1" s="263"/>
      <c r="F1" s="263"/>
      <c r="G1" s="263"/>
      <c r="H1" s="263"/>
      <c r="I1" s="263"/>
      <c r="J1" s="263"/>
      <c r="K1" s="263"/>
      <c r="L1" s="263"/>
      <c r="M1" s="33"/>
      <c r="O1" s="33"/>
    </row>
    <row r="2" spans="1:15" x14ac:dyDescent="0.35">
      <c r="C2" s="13"/>
      <c r="D2" s="14"/>
      <c r="E2" s="14"/>
      <c r="F2" s="14"/>
    </row>
    <row r="3" spans="1:15" x14ac:dyDescent="0.35">
      <c r="B3" s="246" t="s">
        <v>117</v>
      </c>
      <c r="C3" s="247"/>
      <c r="D3" s="247"/>
      <c r="E3" s="247"/>
      <c r="F3" s="72">
        <f>'Lib Prep'!F3</f>
        <v>0</v>
      </c>
    </row>
    <row r="4" spans="1:15" x14ac:dyDescent="0.35">
      <c r="B4" s="256" t="s">
        <v>323</v>
      </c>
      <c r="C4" s="257"/>
      <c r="D4" s="257"/>
      <c r="E4" s="258"/>
      <c r="F4" s="141"/>
    </row>
    <row r="5" spans="1:15" x14ac:dyDescent="0.35">
      <c r="B5" s="248" t="s">
        <v>115</v>
      </c>
      <c r="C5" s="249"/>
      <c r="D5" s="249"/>
      <c r="E5" s="250"/>
      <c r="F5" s="178"/>
    </row>
    <row r="6" spans="1:15" x14ac:dyDescent="0.35">
      <c r="A6" s="12"/>
      <c r="B6" s="251" t="s">
        <v>10</v>
      </c>
      <c r="C6" s="252"/>
      <c r="D6" s="252"/>
      <c r="E6" s="253"/>
      <c r="F6" s="178"/>
    </row>
    <row r="7" spans="1:15" x14ac:dyDescent="0.35">
      <c r="A7" s="12"/>
      <c r="B7" s="85" t="s">
        <v>114</v>
      </c>
      <c r="C7" s="86"/>
      <c r="D7" s="86"/>
      <c r="E7" s="86"/>
      <c r="F7" s="178"/>
    </row>
    <row r="8" spans="1:15" x14ac:dyDescent="0.35">
      <c r="C8" s="13"/>
      <c r="D8" s="14"/>
      <c r="E8" s="14"/>
      <c r="F8" s="14"/>
    </row>
    <row r="9" spans="1:15" ht="18.5" x14ac:dyDescent="0.45">
      <c r="A9" s="204" t="s">
        <v>113</v>
      </c>
      <c r="B9" s="223"/>
      <c r="C9" s="223"/>
      <c r="D9" s="223"/>
      <c r="E9" s="223"/>
      <c r="F9" s="223"/>
      <c r="G9" s="223"/>
      <c r="H9" s="223"/>
      <c r="I9" s="223"/>
      <c r="J9" s="223"/>
      <c r="K9" s="223"/>
      <c r="L9" s="223"/>
    </row>
    <row r="10" spans="1:15" x14ac:dyDescent="0.35">
      <c r="C10" s="9"/>
    </row>
    <row r="11" spans="1:15" x14ac:dyDescent="0.35">
      <c r="B11" s="34"/>
      <c r="C11" s="10">
        <v>1</v>
      </c>
      <c r="D11" s="35" t="s">
        <v>112</v>
      </c>
      <c r="E11" s="36"/>
    </row>
    <row r="12" spans="1:15" s="81" customFormat="1" ht="43.5" x14ac:dyDescent="0.35">
      <c r="C12" s="37"/>
      <c r="E12" s="259" t="s">
        <v>90</v>
      </c>
      <c r="F12" s="260"/>
      <c r="G12" s="38" t="s">
        <v>111</v>
      </c>
      <c r="H12" s="39" t="s">
        <v>110</v>
      </c>
      <c r="I12" s="44" t="s">
        <v>205</v>
      </c>
      <c r="J12" s="44" t="s">
        <v>291</v>
      </c>
      <c r="K12" s="185">
        <f>F4</f>
        <v>0</v>
      </c>
      <c r="L12" s="44" t="s">
        <v>108</v>
      </c>
    </row>
    <row r="13" spans="1:15" ht="29" x14ac:dyDescent="0.35">
      <c r="B13" s="34"/>
      <c r="E13" s="289" t="s">
        <v>292</v>
      </c>
      <c r="F13" s="290"/>
      <c r="G13" s="181"/>
      <c r="H13" s="40" t="s">
        <v>293</v>
      </c>
      <c r="I13" s="15">
        <v>2</v>
      </c>
      <c r="J13" s="291">
        <v>2</v>
      </c>
      <c r="K13" s="292"/>
      <c r="L13" s="15" t="s">
        <v>173</v>
      </c>
    </row>
    <row r="14" spans="1:15" ht="29" x14ac:dyDescent="0.35">
      <c r="B14" s="34"/>
      <c r="E14" s="289" t="s">
        <v>294</v>
      </c>
      <c r="F14" s="290"/>
      <c r="G14" s="181"/>
      <c r="H14" s="40" t="s">
        <v>293</v>
      </c>
      <c r="I14" s="15">
        <v>2</v>
      </c>
      <c r="J14" s="291">
        <f>(K12+1)*I14</f>
        <v>2</v>
      </c>
      <c r="K14" s="292"/>
      <c r="L14" s="15" t="s">
        <v>173</v>
      </c>
    </row>
    <row r="16" spans="1:15" x14ac:dyDescent="0.35">
      <c r="B16" s="34"/>
      <c r="C16" s="10">
        <v>2</v>
      </c>
      <c r="D16" s="36" t="s">
        <v>103</v>
      </c>
      <c r="E16" s="36"/>
      <c r="F16" s="36"/>
    </row>
    <row r="17" spans="1:12" x14ac:dyDescent="0.35">
      <c r="B17" s="34"/>
      <c r="D17" s="10" t="s">
        <v>295</v>
      </c>
      <c r="E17" s="36"/>
      <c r="F17" s="36"/>
    </row>
    <row r="18" spans="1:12" x14ac:dyDescent="0.35">
      <c r="B18" s="34"/>
      <c r="D18" s="10" t="s">
        <v>296</v>
      </c>
      <c r="E18" s="36"/>
      <c r="F18" s="36"/>
    </row>
    <row r="19" spans="1:12" x14ac:dyDescent="0.35">
      <c r="B19" s="34"/>
      <c r="D19" s="10" t="s">
        <v>297</v>
      </c>
      <c r="G19" s="43"/>
      <c r="H19" s="73"/>
      <c r="I19" s="43"/>
      <c r="J19" s="43"/>
      <c r="K19" s="43"/>
      <c r="L19" s="43"/>
    </row>
    <row r="21" spans="1:12" ht="18.5" x14ac:dyDescent="0.45">
      <c r="A21" s="204" t="s">
        <v>298</v>
      </c>
      <c r="B21" s="223"/>
      <c r="C21" s="223"/>
      <c r="D21" s="223"/>
      <c r="E21" s="223"/>
      <c r="F21" s="223"/>
      <c r="G21" s="223"/>
      <c r="H21" s="223"/>
      <c r="I21" s="223"/>
      <c r="J21" s="223"/>
      <c r="K21" s="223"/>
      <c r="L21" s="223"/>
    </row>
    <row r="22" spans="1:12" s="74" customFormat="1" x14ac:dyDescent="0.35"/>
    <row r="23" spans="1:12" x14ac:dyDescent="0.35">
      <c r="B23" s="34"/>
      <c r="C23" s="10">
        <v>1</v>
      </c>
      <c r="D23" s="10" t="s">
        <v>299</v>
      </c>
    </row>
    <row r="24" spans="1:12" x14ac:dyDescent="0.35">
      <c r="B24" s="34"/>
      <c r="C24" s="10">
        <v>2</v>
      </c>
      <c r="D24" s="10" t="s">
        <v>300</v>
      </c>
    </row>
    <row r="25" spans="1:12" x14ac:dyDescent="0.35">
      <c r="B25" s="34"/>
      <c r="C25" s="10">
        <v>3</v>
      </c>
      <c r="D25" s="10" t="s">
        <v>301</v>
      </c>
    </row>
    <row r="26" spans="1:12" x14ac:dyDescent="0.35">
      <c r="B26" s="34"/>
      <c r="C26" s="10">
        <v>4</v>
      </c>
      <c r="D26" s="10" t="s">
        <v>302</v>
      </c>
    </row>
    <row r="27" spans="1:12" x14ac:dyDescent="0.35">
      <c r="B27" s="34"/>
      <c r="C27" s="10">
        <v>5</v>
      </c>
      <c r="D27" s="75" t="s">
        <v>303</v>
      </c>
      <c r="E27" s="43"/>
      <c r="F27" s="43"/>
      <c r="G27" s="43"/>
    </row>
    <row r="28" spans="1:12" x14ac:dyDescent="0.35">
      <c r="B28" s="34"/>
      <c r="C28" s="10">
        <v>6</v>
      </c>
      <c r="D28" s="76" t="s">
        <v>304</v>
      </c>
      <c r="E28" s="43"/>
      <c r="F28" s="43"/>
      <c r="G28" s="77"/>
    </row>
    <row r="29" spans="1:12" x14ac:dyDescent="0.35">
      <c r="B29" s="34"/>
      <c r="C29" s="10">
        <v>7</v>
      </c>
      <c r="D29" s="10" t="s">
        <v>315</v>
      </c>
      <c r="G29" s="77"/>
    </row>
    <row r="30" spans="1:12" x14ac:dyDescent="0.35">
      <c r="B30" s="34"/>
      <c r="C30" s="10">
        <v>8</v>
      </c>
      <c r="D30" s="10" t="s">
        <v>316</v>
      </c>
      <c r="E30" s="43"/>
      <c r="F30" s="43"/>
      <c r="G30" s="77"/>
    </row>
    <row r="31" spans="1:12" x14ac:dyDescent="0.35">
      <c r="B31" s="34"/>
      <c r="C31" s="10">
        <v>9</v>
      </c>
      <c r="D31" s="12" t="s">
        <v>305</v>
      </c>
      <c r="E31" s="43"/>
      <c r="F31" s="43"/>
      <c r="G31" s="77"/>
    </row>
    <row r="32" spans="1:12" x14ac:dyDescent="0.35">
      <c r="B32" s="34"/>
      <c r="C32" s="10">
        <v>10</v>
      </c>
      <c r="D32" s="10" t="s">
        <v>306</v>
      </c>
    </row>
    <row r="33" spans="1:12" ht="43.5" x14ac:dyDescent="0.35">
      <c r="D33" s="293" t="s">
        <v>307</v>
      </c>
      <c r="E33" s="293"/>
      <c r="F33" s="83" t="s">
        <v>308</v>
      </c>
      <c r="G33" s="44" t="s">
        <v>309</v>
      </c>
      <c r="H33" s="44" t="s">
        <v>310</v>
      </c>
      <c r="I33" s="78"/>
      <c r="J33" s="78"/>
    </row>
    <row r="34" spans="1:12" x14ac:dyDescent="0.35">
      <c r="D34" s="202">
        <v>1</v>
      </c>
      <c r="E34" s="281"/>
      <c r="F34" s="34"/>
      <c r="G34" s="34"/>
      <c r="H34" s="79"/>
      <c r="I34" s="80"/>
      <c r="J34" s="80"/>
    </row>
    <row r="36" spans="1:12" x14ac:dyDescent="0.35">
      <c r="B36" s="85" t="s">
        <v>46</v>
      </c>
      <c r="C36" s="86"/>
      <c r="D36" s="86"/>
      <c r="E36" s="86"/>
      <c r="F36" s="34"/>
    </row>
    <row r="37" spans="1:12" x14ac:dyDescent="0.35">
      <c r="D37" s="36"/>
      <c r="E37" s="36"/>
      <c r="F37" s="36"/>
    </row>
    <row r="38" spans="1:12" ht="18.5" x14ac:dyDescent="0.45">
      <c r="A38" s="204" t="s">
        <v>311</v>
      </c>
      <c r="B38" s="223"/>
      <c r="C38" s="223"/>
      <c r="D38" s="223"/>
      <c r="E38" s="223"/>
      <c r="F38" s="223"/>
      <c r="G38" s="223"/>
      <c r="H38" s="223"/>
      <c r="I38" s="223"/>
      <c r="J38" s="223"/>
      <c r="K38" s="223"/>
      <c r="L38" s="223"/>
    </row>
  </sheetData>
  <sheetProtection algorithmName="SHA-512" hashValue="I/q1WxxcoRX2A91oKMoFl4KvukUD6Gxyg2y/Ec5Y8iGbLF2Rd8mGOdpxXXzHDUNSuk1YTLjGCpjLj4Q1r6X15A==" saltValue="0pGmUJRDWXjySpDapQ6tMA==" spinCount="100000" sheet="1" objects="1" scenarios="1"/>
  <mergeCells count="15">
    <mergeCell ref="E12:F12"/>
    <mergeCell ref="A1:L1"/>
    <mergeCell ref="B3:E3"/>
    <mergeCell ref="B5:E5"/>
    <mergeCell ref="B6:E6"/>
    <mergeCell ref="A9:L9"/>
    <mergeCell ref="B4:E4"/>
    <mergeCell ref="D34:E34"/>
    <mergeCell ref="A38:L38"/>
    <mergeCell ref="E13:F13"/>
    <mergeCell ref="J13:K13"/>
    <mergeCell ref="E14:F14"/>
    <mergeCell ref="J14:K14"/>
    <mergeCell ref="A21:L21"/>
    <mergeCell ref="D33:E33"/>
  </mergeCells>
  <pageMargins left="0.23622047244094491" right="0.23622047244094491" top="0.74803149606299213" bottom="0.74803149606299213" header="0.31496062992125984" footer="0.31496062992125984"/>
  <pageSetup paperSize="9" scale="73" fitToHeight="0" orientation="portrait" r:id="rId1"/>
  <headerFooter>
    <oddHeader>&amp;R&amp;8&amp;G</oddHeader>
    <oddFooter>&amp;C&amp;8
&amp;P  of &amp;N&amp;R&amp;8Version: 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F85AA177C959428A83C0F088D1AB39" ma:contentTypeVersion="9" ma:contentTypeDescription="Create a new document." ma:contentTypeScope="" ma:versionID="d4070232e75322532e6de46785013cac">
  <xsd:schema xmlns:xsd="http://www.w3.org/2001/XMLSchema" xmlns:xs="http://www.w3.org/2001/XMLSchema" xmlns:p="http://schemas.microsoft.com/office/2006/metadata/properties" xmlns:ns3="a62975ee-19c0-48dc-8c56-aa7d7348876d" xmlns:ns4="1cd81829-a331-4372-b2e8-44e17c9ae46e" targetNamespace="http://schemas.microsoft.com/office/2006/metadata/properties" ma:root="true" ma:fieldsID="7d1837de2eb954c3d254599495e1c599" ns3:_="" ns4:_="">
    <xsd:import namespace="a62975ee-19c0-48dc-8c56-aa7d7348876d"/>
    <xsd:import namespace="1cd81829-a331-4372-b2e8-44e17c9ae4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975ee-19c0-48dc-8c56-aa7d734887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d81829-a331-4372-b2e8-44e17c9ae4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853C7-4408-41C8-9EC8-7F7D15B2FD18}">
  <ds:schemaRefs>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microsoft.com/office/2006/metadata/properties"/>
    <ds:schemaRef ds:uri="1cd81829-a331-4372-b2e8-44e17c9ae46e"/>
    <ds:schemaRef ds:uri="a62975ee-19c0-48dc-8c56-aa7d7348876d"/>
  </ds:schemaRefs>
</ds:datastoreItem>
</file>

<file path=customXml/itemProps2.xml><?xml version="1.0" encoding="utf-8"?>
<ds:datastoreItem xmlns:ds="http://schemas.openxmlformats.org/officeDocument/2006/customXml" ds:itemID="{84EEEF63-3918-473A-B88B-31F7E0CA3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975ee-19c0-48dc-8c56-aa7d7348876d"/>
    <ds:schemaRef ds:uri="1cd81829-a331-4372-b2e8-44e17c9ae4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175517-5D07-4A35-A218-95550D871C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 Page</vt:lpstr>
      <vt:lpstr>Sample Sheet</vt:lpstr>
      <vt:lpstr>Plate Map</vt:lpstr>
      <vt:lpstr>Calculations</vt:lpstr>
      <vt:lpstr>Index Layouts</vt:lpstr>
      <vt:lpstr>DropDowns</vt:lpstr>
      <vt:lpstr>Lib Prep</vt:lpstr>
      <vt:lpstr>Cleanup and Qubit</vt:lpstr>
      <vt:lpstr>TapeStation(Optional)</vt:lpstr>
      <vt:lpstr>Sequencing</vt:lpstr>
      <vt:lpstr>VersionHistory</vt:lpstr>
      <vt:lpstr>Calculations!Print_Area</vt:lpstr>
      <vt:lpstr>'Cleanup and Qubit'!Print_Area</vt:lpstr>
      <vt:lpstr>'Lib Prep'!Print_Area</vt:lpstr>
      <vt:lpstr>'Plate Map'!Print_Area</vt:lpstr>
      <vt:lpstr>Sequencing!Print_Area</vt:lpstr>
      <vt:lpstr>'TapeStation(Optional)'!Print_Area</vt:lpstr>
      <vt:lpstr>VersionHistory!Print_Area</vt:lpstr>
    </vt:vector>
  </TitlesOfParts>
  <Manager/>
  <Company>CareDx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IFU100-1_AlloSeq HCT Workbook - CE IVD</dc:title>
  <dc:subject/>
  <dc:creator>Chele Banda</dc:creator>
  <cp:keywords>3.0</cp:keywords>
  <dc:description>ISSUED</dc:description>
  <cp:lastModifiedBy>Lorie Langley</cp:lastModifiedBy>
  <cp:revision/>
  <cp:lastPrinted>2023-10-12T05:07:09Z</cp:lastPrinted>
  <dcterms:created xsi:type="dcterms:W3CDTF">2020-04-08T11:12:31Z</dcterms:created>
  <dcterms:modified xsi:type="dcterms:W3CDTF">2023-10-12T06:07:34Z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0x01010022F85AA177C959428A83C0F088D1AB39</vt:lpwstr>
  </property>
</Properties>
</file>