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DocumentLibrary2\Issued\PDFs\Instructions for Use\AlloSeq Tx\"/>
    </mc:Choice>
  </mc:AlternateContent>
  <xr:revisionPtr revIDLastSave="0" documentId="13_ncr:1_{9BA7BC90-D72C-4628-A6FB-B99E32FBDEEF}" xr6:coauthVersionLast="47" xr6:coauthVersionMax="47" xr10:uidLastSave="{00000000-0000-0000-0000-000000000000}"/>
  <bookViews>
    <workbookView xWindow="57480" yWindow="-120" windowWidth="29040" windowHeight="15840" xr2:uid="{00000000-000D-0000-FFFF-FFFF00000000}"/>
  </bookViews>
  <sheets>
    <sheet name="CE Cover" sheetId="17" r:id="rId1"/>
    <sheet name="1.0 PhiX" sheetId="14" r:id="rId2"/>
    <sheet name="1.1 MiSeq" sheetId="2" r:id="rId3"/>
    <sheet name="1.2 MiniSeq" sheetId="12" r:id="rId4"/>
    <sheet name="1.3 iSeq" sheetId="13" r:id="rId5"/>
    <sheet name="VersionHistory" sheetId="18" r:id="rId6"/>
  </sheets>
  <definedNames>
    <definedName name="_xlnm.Print_Area" localSheetId="1">'1.0 PhiX'!$A:$L</definedName>
    <definedName name="_xlnm.Print_Area" localSheetId="2">'1.1 MiSeq'!$A:$L</definedName>
    <definedName name="_xlnm.Print_Area" localSheetId="3">'1.2 MiniSeq'!$A:$L</definedName>
    <definedName name="_xlnm.Print_Area" localSheetId="4">'1.3 iSeq'!$A:$L</definedName>
    <definedName name="_xlnm.Print_Area" localSheetId="0">'CE Cover'!$A$4:$K$43</definedName>
    <definedName name="_xlnm.Print_Area" localSheetId="5">VersionHistory!$A$1:$C$19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6" i="14" l="1"/>
  <c r="H67" i="14" s="1"/>
  <c r="H68" i="14" s="1"/>
  <c r="H56" i="13" l="1"/>
  <c r="H55" i="13" l="1"/>
  <c r="H52" i="13"/>
  <c r="H54" i="13" s="1"/>
  <c r="H26" i="13"/>
  <c r="H34" i="13" s="1"/>
  <c r="I12" i="13" s="1"/>
  <c r="H78" i="12"/>
  <c r="H77" i="12"/>
  <c r="H74" i="12"/>
  <c r="H76" i="12" s="1"/>
  <c r="H35" i="12"/>
  <c r="H43" i="12" s="1"/>
  <c r="H42" i="12" s="1"/>
  <c r="H44" i="12" s="1"/>
  <c r="H75" i="2"/>
  <c r="H74" i="2"/>
  <c r="H71" i="2"/>
  <c r="H73" i="2" s="1"/>
  <c r="H34" i="2"/>
  <c r="H42" i="2" s="1"/>
  <c r="H41" i="2" s="1"/>
  <c r="H43" i="2" s="1"/>
  <c r="H48" i="14"/>
  <c r="H49" i="14" s="1"/>
  <c r="H53" i="13" l="1"/>
  <c r="H57" i="13" s="1"/>
  <c r="H58" i="13" s="1"/>
  <c r="H33" i="13"/>
  <c r="H35" i="13" s="1"/>
  <c r="H75" i="12"/>
  <c r="H79" i="12"/>
  <c r="H80" i="12" s="1"/>
  <c r="H72" i="2"/>
  <c r="H76" i="2" s="1"/>
  <c r="H77" i="2" s="1"/>
  <c r="H50" i="14"/>
  <c r="I15" i="14"/>
  <c r="I14" i="13"/>
  <c r="I17" i="2"/>
  <c r="I18" i="12"/>
  <c r="I14" i="12"/>
  <c r="I13" i="12"/>
  <c r="I12" i="12"/>
  <c r="I13" i="13" l="1"/>
  <c r="I16" i="12"/>
  <c r="I15" i="12" l="1"/>
  <c r="I15" i="2"/>
  <c r="I12" i="2"/>
  <c r="I13" i="2"/>
  <c r="I14" i="2"/>
  <c r="I16" i="2" l="1"/>
</calcChain>
</file>

<file path=xl/sharedStrings.xml><?xml version="1.0" encoding="utf-8"?>
<sst xmlns="http://schemas.openxmlformats.org/spreadsheetml/2006/main" count="371" uniqueCount="156">
  <si>
    <t>Operator:</t>
  </si>
  <si>
    <t>Date:</t>
  </si>
  <si>
    <t>Start time:</t>
  </si>
  <si>
    <t xml:space="preserve"> </t>
  </si>
  <si>
    <t>Reagent</t>
  </si>
  <si>
    <t>Storage Conditions</t>
  </si>
  <si>
    <t>Loading Concentration (pM)</t>
  </si>
  <si>
    <t>200 mM Tris-HCl, pH 7.0</t>
  </si>
  <si>
    <t>10 nM PhiX</t>
  </si>
  <si>
    <t>Total</t>
  </si>
  <si>
    <r>
      <rPr>
        <b/>
        <sz val="11"/>
        <color theme="1"/>
        <rFont val="Calibri"/>
        <family val="2"/>
        <scheme val="minor"/>
      </rPr>
      <t xml:space="preserve">NOTE: </t>
    </r>
    <r>
      <rPr>
        <sz val="11"/>
        <color theme="1"/>
        <rFont val="Calibri"/>
        <family val="2"/>
        <scheme val="minor"/>
      </rPr>
      <t>GREEN fields are to be completed by operator during set up.</t>
    </r>
  </si>
  <si>
    <r>
      <rPr>
        <b/>
        <sz val="11"/>
        <color theme="1"/>
        <rFont val="Calibri"/>
        <family val="2"/>
        <scheme val="minor"/>
      </rPr>
      <t xml:space="preserve">NOTE: </t>
    </r>
    <r>
      <rPr>
        <sz val="11"/>
        <color theme="1"/>
        <rFont val="Calibri"/>
        <family val="2"/>
        <scheme val="minor"/>
      </rPr>
      <t>YELLOW fields must be completed before printing.</t>
    </r>
  </si>
  <si>
    <t>Sterile Water</t>
  </si>
  <si>
    <t>Thaw and then keep on ice.</t>
  </si>
  <si>
    <t>PhiX Spike in Concentration (%)</t>
  </si>
  <si>
    <t xml:space="preserve">Loading Volume </t>
  </si>
  <si>
    <t>Chilled HT1</t>
  </si>
  <si>
    <t>Volume (µL)</t>
  </si>
  <si>
    <t>Gather required consumables listed below:</t>
  </si>
  <si>
    <t>Enter the information required below electronically, in order to calculate the appropriate dilution for the library:</t>
  </si>
  <si>
    <t>13AUG2019</t>
  </si>
  <si>
    <t>Initial release.</t>
  </si>
  <si>
    <t xml:space="preserve">REVISION DESCRIPTION                                                                                                                    </t>
  </si>
  <si>
    <t xml:space="preserve">VERSION </t>
  </si>
  <si>
    <t>2N NaOH</t>
  </si>
  <si>
    <t>REAGENT PREPARATION AND BATCH RECORDS</t>
  </si>
  <si>
    <t>Flow Cell ID #:</t>
  </si>
  <si>
    <t>Resuspension Buffer</t>
  </si>
  <si>
    <t>Gather the required reagents (volume specified in table below) and prepare according to table:</t>
  </si>
  <si>
    <t>Lot # and Expiry Date</t>
  </si>
  <si>
    <t>Volume per Pool (µL)</t>
  </si>
  <si>
    <t>Preparation Required</t>
  </si>
  <si>
    <t>AlloSeq Tx Enriched Sample Pool</t>
  </si>
  <si>
    <t>Vortex and pulse-spin all reagents before use.</t>
  </si>
  <si>
    <t>Bring to room temperature.</t>
  </si>
  <si>
    <t>No preparation required.</t>
  </si>
  <si>
    <r>
      <t>Enriched Sample Pool Concentration (ng/</t>
    </r>
    <r>
      <rPr>
        <sz val="11"/>
        <color rgb="FF000000"/>
        <rFont val="Calibri"/>
        <family val="2"/>
      </rPr>
      <t>µL)</t>
    </r>
  </si>
  <si>
    <t>Enriched Sample Pool Fragment Size (bp)</t>
  </si>
  <si>
    <t>Enriched Sample Pool Concentration (nM)</t>
  </si>
  <si>
    <t>Total Volume Required  (µL)</t>
  </si>
  <si>
    <t>Dilute the sample pool to 4 nM by combining the following volume of reagent in a microcentrifuge tube:</t>
  </si>
  <si>
    <t>DILUTE ALLOSEQ TX ENRICHMENT SAMPLE POOL TO 4 nM</t>
  </si>
  <si>
    <t>Value</t>
  </si>
  <si>
    <t>Information Required</t>
  </si>
  <si>
    <t>Vortex and pulse-spin diluted sample pool before further use.</t>
  </si>
  <si>
    <t>DENATURE 4 nM ALLOSEQ TX ENRICHMENT SAMPLE POOL, RESULTING IN 20 pM DENATURED POOL</t>
  </si>
  <si>
    <t>Add 5 µL of 4 nM enriched sample pool to a fresh tube.</t>
  </si>
  <si>
    <t>Vortex and pulse-spin the tube.</t>
  </si>
  <si>
    <t>Incubate at room temperature for 5 minutes.</t>
  </si>
  <si>
    <t>HT1
(with MiSeq cartridge)</t>
  </si>
  <si>
    <r>
      <t xml:space="preserve">Add 990 </t>
    </r>
    <r>
      <rPr>
        <sz val="11"/>
        <color rgb="FF000000"/>
        <rFont val="Calibri"/>
        <family val="2"/>
      </rPr>
      <t>µ</t>
    </r>
    <r>
      <rPr>
        <sz val="11"/>
        <color rgb="FF000000"/>
        <rFont val="Calibri"/>
        <family val="2"/>
        <scheme val="minor"/>
      </rPr>
      <t>L prechilled HT1 to the tube containing denatured enriched sample pool.</t>
    </r>
  </si>
  <si>
    <r>
      <rPr>
        <b/>
        <sz val="11"/>
        <color theme="1"/>
        <rFont val="Calibri"/>
        <family val="2"/>
        <scheme val="minor"/>
      </rPr>
      <t>NOTE:</t>
    </r>
    <r>
      <rPr>
        <sz val="11"/>
        <color theme="1"/>
        <rFont val="Calibri"/>
        <family val="2"/>
        <scheme val="minor"/>
      </rPr>
      <t xml:space="preserve"> This results in 1 ml of 20 pM sample pool. Pools may be stored at -15°C to -25°C for up to 1 month.</t>
    </r>
  </si>
  <si>
    <t>DILUTE ALLOSEQ TX ENRICHMENT SAMPLE POOL TO LOADING CONCENTRATION, INCLUDING PHIX SPIKE-IN</t>
  </si>
  <si>
    <t>20 pM PhiX 
(previously diluted)</t>
  </si>
  <si>
    <r>
      <t xml:space="preserve">ALLOSEQ TX - DILUTE AND DENATURE FOR </t>
    </r>
    <r>
      <rPr>
        <b/>
        <u/>
        <sz val="14"/>
        <rFont val="Calibri"/>
        <family val="2"/>
        <scheme val="minor"/>
      </rPr>
      <t>MISEQ</t>
    </r>
  </si>
  <si>
    <t>PROTOCOL END. PROCEED TO LOAD MISEQ ACCORDING TO INSTRUMENT PROTOCOL.</t>
  </si>
  <si>
    <r>
      <rPr>
        <b/>
        <sz val="11"/>
        <color rgb="FF000000"/>
        <rFont val="Calibri"/>
        <family val="2"/>
        <scheme val="minor"/>
      </rPr>
      <t xml:space="preserve">Invert to mix </t>
    </r>
    <r>
      <rPr>
        <sz val="11"/>
        <color rgb="FF000000"/>
        <rFont val="Calibri"/>
        <family val="2"/>
        <scheme val="minor"/>
      </rPr>
      <t>(do NOT vortex) and then pulse-spin the tube.</t>
    </r>
  </si>
  <si>
    <t>Finish time:</t>
  </si>
  <si>
    <r>
      <rPr>
        <b/>
        <sz val="11"/>
        <color theme="1"/>
        <rFont val="Calibri"/>
        <family val="2"/>
        <scheme val="minor"/>
      </rPr>
      <t>NOTE:</t>
    </r>
    <r>
      <rPr>
        <sz val="11"/>
        <color theme="1"/>
        <rFont val="Calibri"/>
        <family val="2"/>
        <scheme val="minor"/>
      </rPr>
      <t xml:space="preserve"> Pools may be stored at -15°C to -25°C for up to 48 hours prior to sequencing.</t>
    </r>
  </si>
  <si>
    <t>Set aside on ice until ready to be loaded onto the MiSeq reagent cartridge for sequencing.</t>
  </si>
  <si>
    <t>Number of pools to be combined for sequencing</t>
  </si>
  <si>
    <t>Dilute the sample pool to loading concentration by combining the following volume of reagent in a microcentrifuge tube:</t>
  </si>
  <si>
    <r>
      <t xml:space="preserve">ALLOSEQ TX - DILUTE AND DENATURE FOR </t>
    </r>
    <r>
      <rPr>
        <b/>
        <u/>
        <sz val="14"/>
        <rFont val="Calibri"/>
        <family val="2"/>
        <scheme val="minor"/>
      </rPr>
      <t>MINISEQ</t>
    </r>
  </si>
  <si>
    <t>DILUTE ALLOSEQ TX ENRICHMENT SAMPLE POOL TO 1 nM</t>
  </si>
  <si>
    <t>DENATURE 1 nM ALLOSEQ TX ENRICHMENT SAMPLE POOL, RESULTING IN 5 pM DENATURED POOL</t>
  </si>
  <si>
    <t>Add 5 µL of 1 nM enriched sample pool to a fresh tube.</t>
  </si>
  <si>
    <t>Add 5 µL of 200 mM Tris-HCl, at pH 7.0.</t>
  </si>
  <si>
    <r>
      <t xml:space="preserve">Add 985 </t>
    </r>
    <r>
      <rPr>
        <sz val="11"/>
        <color rgb="FF000000"/>
        <rFont val="Calibri"/>
        <family val="2"/>
      </rPr>
      <t>µ</t>
    </r>
    <r>
      <rPr>
        <sz val="11"/>
        <color rgb="FF000000"/>
        <rFont val="Calibri"/>
        <family val="2"/>
        <scheme val="minor"/>
      </rPr>
      <t>L prechilled HT1 to the tube containing denatured enriched sample pool.</t>
    </r>
  </si>
  <si>
    <r>
      <rPr>
        <b/>
        <sz val="11"/>
        <color theme="1"/>
        <rFont val="Calibri"/>
        <family val="2"/>
        <scheme val="minor"/>
      </rPr>
      <t>NOTE:</t>
    </r>
    <r>
      <rPr>
        <sz val="11"/>
        <color theme="1"/>
        <rFont val="Calibri"/>
        <family val="2"/>
        <scheme val="minor"/>
      </rPr>
      <t xml:space="preserve"> This results in 1 ml of 5 pM sample pool. Pools may be stored at -15°C to -25°C for up to 1 month.</t>
    </r>
  </si>
  <si>
    <t>5 pM Sample Pool # 1</t>
  </si>
  <si>
    <t>5 pM Sample Pool # 2</t>
  </si>
  <si>
    <t>5 pM Sample Pool # 3</t>
  </si>
  <si>
    <t>5 pM Sample Pool # 4</t>
  </si>
  <si>
    <t xml:space="preserve">5 pM Denatured PhiX </t>
  </si>
  <si>
    <t>Set aside on ice until ready to be loaded onto the MiniSeq reagent cartridge for sequencing.</t>
  </si>
  <si>
    <t>PROTOCOL END. PROCEED TO LOAD MINISEQ ACCORDING TO INSTRUMENT PROTOCOL.</t>
  </si>
  <si>
    <t>Dilute the sample pool to 1 nM by combining the following volume of reagent in a microcentrifuge tube:</t>
  </si>
  <si>
    <t xml:space="preserve">20 pM Denatured PhiX </t>
  </si>
  <si>
    <t>1 nM Sample Pool # 1</t>
  </si>
  <si>
    <t>1 nM Sample Pool # 2</t>
  </si>
  <si>
    <t>1 nM Sample Pool # 3</t>
  </si>
  <si>
    <t>1 nM Sample Pool # 4</t>
  </si>
  <si>
    <t>PROTOCOL END. PROCEED TO LOAD ISEQ ACCORDING TO INSTRUMENT PROTOCOL.</t>
  </si>
  <si>
    <t>Set aside on ice until ready to be loaded onto the iSeq reagent cartridge for sequencing.</t>
  </si>
  <si>
    <t>20 pM Sample Pool # 1</t>
  </si>
  <si>
    <t>20 pM Sample Pool # 2</t>
  </si>
  <si>
    <t>20 pM Sample Pool # 3</t>
  </si>
  <si>
    <t>20 pM Sample Pool # 4</t>
  </si>
  <si>
    <t>5 pM PhiX 
(previously diluted)</t>
  </si>
  <si>
    <t xml:space="preserve">ALLOSEQ TX - DILUTE AND DENATURE PHIX </t>
  </si>
  <si>
    <t>Add 3 µL of Resuspension Buffer to a fresh tube.</t>
  </si>
  <si>
    <t>Add 2 µL of 10 nM PhiX to the tube.</t>
  </si>
  <si>
    <r>
      <t xml:space="preserve">Add 990 </t>
    </r>
    <r>
      <rPr>
        <sz val="11"/>
        <color rgb="FF000000"/>
        <rFont val="Calibri"/>
        <family val="2"/>
      </rPr>
      <t>µ</t>
    </r>
    <r>
      <rPr>
        <sz val="11"/>
        <color rgb="FF000000"/>
        <rFont val="Calibri"/>
        <family val="2"/>
        <scheme val="minor"/>
      </rPr>
      <t>L prechilled HT1 to the tube containing denatured PhiX.</t>
    </r>
  </si>
  <si>
    <r>
      <rPr>
        <b/>
        <sz val="11"/>
        <color theme="1"/>
        <rFont val="Calibri"/>
        <family val="2"/>
        <scheme val="minor"/>
      </rPr>
      <t>NOTE:</t>
    </r>
    <r>
      <rPr>
        <sz val="11"/>
        <color theme="1"/>
        <rFont val="Calibri"/>
        <family val="2"/>
        <scheme val="minor"/>
      </rPr>
      <t xml:space="preserve"> This results in 1 ml of 20 pM PhiX. Denatured PhiX may be stored at -15°C to -25°C for up to 1 month.</t>
    </r>
  </si>
  <si>
    <t>Total Volume Required (µL)</t>
  </si>
  <si>
    <t>Dilute PhiX to 5 pM by combining the following volume of reagent in a microcentrifuge tube:</t>
  </si>
  <si>
    <r>
      <rPr>
        <b/>
        <sz val="11"/>
        <color theme="1"/>
        <rFont val="Calibri"/>
        <family val="2"/>
        <scheme val="minor"/>
      </rPr>
      <t>NOTE:</t>
    </r>
    <r>
      <rPr>
        <sz val="11"/>
        <color theme="1"/>
        <rFont val="Calibri"/>
        <family val="2"/>
        <scheme val="minor"/>
      </rPr>
      <t xml:space="preserve"> Denatured PhiX may be stored at -15°C to -25°C for up to 1 month.</t>
    </r>
  </si>
  <si>
    <t>PROTOCOL END.</t>
  </si>
  <si>
    <t>20 Collie St.</t>
  </si>
  <si>
    <t>CareDx Pty Ltd</t>
  </si>
  <si>
    <t>Sequencing Workbook</t>
  </si>
  <si>
    <t>2°C to 8°C
BOX 5</t>
  </si>
  <si>
    <t>-15°C to -25°C
User supplied</t>
  </si>
  <si>
    <t>15°C to 30°C
User supplied</t>
  </si>
  <si>
    <t>-15°C to -25°C
BOX 4</t>
  </si>
  <si>
    <t>-15°C to -25°C
User prepared</t>
  </si>
  <si>
    <t>INFORMATION REQUIRED FOR 4 nM DILUTION CALCULATIONS</t>
  </si>
  <si>
    <t>INFORMATION REQUIRED FOR FINAL DILUTION CALCULATIONS</t>
  </si>
  <si>
    <t>INFORMATION REQUIRED FOR 1 nM DILUTION CALCULATIONS</t>
  </si>
  <si>
    <t xml:space="preserve">20 pM Non-denatured PhiX </t>
  </si>
  <si>
    <t>03OCT2019</t>
  </si>
  <si>
    <r>
      <rPr>
        <b/>
        <u/>
        <sz val="14"/>
        <color theme="1"/>
        <rFont val="Calibri"/>
        <family val="2"/>
        <scheme val="minor"/>
      </rPr>
      <t>FOR MINISEQ RUNS ONLY</t>
    </r>
    <r>
      <rPr>
        <b/>
        <sz val="14"/>
        <color theme="1"/>
        <rFont val="Calibri"/>
        <family val="2"/>
        <scheme val="minor"/>
      </rPr>
      <t xml:space="preserve">: FURTHER DILUTE DENATURED PHIX TO 5 pM </t>
    </r>
  </si>
  <si>
    <t>Prepare 0.2N NaOH working solution</t>
  </si>
  <si>
    <t>Add 5 µL of 0.2N NaOH working solution (as diluted above) to the tube.</t>
  </si>
  <si>
    <t>Add 5 µL of 0.1N NaOH working solution (as diluted above) to the tube.</t>
  </si>
  <si>
    <t>Prepare 0.1N NaOH working solution</t>
  </si>
  <si>
    <t>Workbook has been update with the following changes:
1) Added cover sheet to the workbook,
2) Added storage box number to the reagent preparation tab,
3) Corrected resuspension buffer preparation to bring to room temperature not thaw,
4) Minor format changes to cells (increase decimal places displayed, converted to %),
5) Unlocked data lot number and other data entry cells so operators can enter into workbook if required,
6) Minor clarifications throughout the protocol to separate values for calculations from dilution steps, and working solutions.</t>
  </si>
  <si>
    <r>
      <t xml:space="preserve">ALLOSEQ TX - DILUTE FOR </t>
    </r>
    <r>
      <rPr>
        <b/>
        <u/>
        <sz val="14"/>
        <rFont val="Calibri"/>
        <family val="2"/>
        <scheme val="minor"/>
      </rPr>
      <t>ISEQ</t>
    </r>
  </si>
  <si>
    <r>
      <t xml:space="preserve">DILUTE AND DENATURE PHIX FOR </t>
    </r>
    <r>
      <rPr>
        <b/>
        <u/>
        <sz val="14"/>
        <color theme="1"/>
        <rFont val="Calibri"/>
        <family val="2"/>
        <scheme val="minor"/>
      </rPr>
      <t>MISEQ AND MINISEQ</t>
    </r>
    <r>
      <rPr>
        <b/>
        <sz val="14"/>
        <color theme="1"/>
        <rFont val="Calibri"/>
        <family val="2"/>
        <scheme val="minor"/>
      </rPr>
      <t xml:space="preserve"> RUNS, RESULTING IN 20 pM DENATURED PHIX</t>
    </r>
  </si>
  <si>
    <r>
      <rPr>
        <b/>
        <u/>
        <sz val="14"/>
        <color theme="1"/>
        <rFont val="Calibri"/>
        <family val="2"/>
        <scheme val="minor"/>
      </rPr>
      <t>FOR ISEQ RUNS ONLY</t>
    </r>
    <r>
      <rPr>
        <b/>
        <sz val="14"/>
        <color theme="1"/>
        <rFont val="Calibri"/>
        <family val="2"/>
        <scheme val="minor"/>
      </rPr>
      <t>: DILUTE PHIX TO 20 pM (WITHOUT DENATURING)</t>
    </r>
  </si>
  <si>
    <t xml:space="preserve">10 nM PhiX </t>
  </si>
  <si>
    <t>Dilute PhiX to 20 pM by combining the following volume of reagent in a microcentrifuge tube:</t>
  </si>
  <si>
    <t>17OCT2019</t>
  </si>
  <si>
    <t>Workbook updated to include the document version number, date issued and product code on the cover sheet.
Added instructions to dilute PhiX to 20pM for iSeq runs.</t>
  </si>
  <si>
    <t>ASTX17.1(24)-IVD</t>
  </si>
  <si>
    <t>Cipalstraat 3</t>
  </si>
  <si>
    <t>Fremantle WA 6160</t>
  </si>
  <si>
    <t>Australia</t>
  </si>
  <si>
    <t xml:space="preserve">Belgium </t>
  </si>
  <si>
    <t>17FEB2020</t>
  </si>
  <si>
    <t>IFU095-3</t>
  </si>
  <si>
    <t>Workbook updated to add CE cover page.</t>
  </si>
  <si>
    <t>18FEB2020</t>
  </si>
  <si>
    <t>Workbook updated to add CE 0197 logo.</t>
  </si>
  <si>
    <t>30JUL2020</t>
  </si>
  <si>
    <t>Workbook updated to include all RUO AlloSeq Tx products.</t>
  </si>
  <si>
    <t>21OCT2020</t>
  </si>
  <si>
    <t>Workbook updated to include warning message not to leave NaOH open when not in use.</t>
  </si>
  <si>
    <r>
      <t xml:space="preserve">NOTE: </t>
    </r>
    <r>
      <rPr>
        <sz val="11"/>
        <color theme="1"/>
        <rFont val="Calibri"/>
        <family val="2"/>
        <scheme val="minor"/>
      </rPr>
      <t>NaOH solution will readily absorb CO</t>
    </r>
    <r>
      <rPr>
        <vertAlign val="subscript"/>
        <sz val="11"/>
        <color theme="1"/>
        <rFont val="Calibri"/>
        <family val="2"/>
        <scheme val="minor"/>
      </rPr>
      <t>2</t>
    </r>
    <r>
      <rPr>
        <sz val="11"/>
        <color theme="1"/>
        <rFont val="Calibri"/>
        <family val="2"/>
        <scheme val="minor"/>
      </rPr>
      <t xml:space="preserve"> from the atmosphere, altering the pH and performance of the reagent. Ensure the 2N NaOH tube is sealed when not in use.</t>
    </r>
  </si>
  <si>
    <t>Minor corrections included in Workbook verification tab - refer to attached worbook verification in DCR 2020-303. SC 21Oct20</t>
  </si>
  <si>
    <t>1.5 mL microcentrifuge tubes</t>
  </si>
  <si>
    <t xml:space="preserve">	Proceed to load 20µL of diluted sample pool into the iSeq cartridge according to instrument protocol.</t>
  </si>
  <si>
    <t>18MAY2021</t>
  </si>
  <si>
    <t>ASTX17.1(24)-B-IVD</t>
  </si>
  <si>
    <r>
      <t>AlloSeq</t>
    </r>
    <r>
      <rPr>
        <b/>
        <sz val="26"/>
        <color rgb="FFC00000"/>
        <rFont val="Calibri"/>
        <family val="2"/>
      </rPr>
      <t xml:space="preserve"> </t>
    </r>
    <r>
      <rPr>
        <b/>
        <sz val="26"/>
        <color rgb="FFC00000"/>
        <rFont val="Calibri"/>
        <family val="2"/>
        <scheme val="minor"/>
      </rPr>
      <t>Tx</t>
    </r>
  </si>
  <si>
    <t>27Apr22</t>
  </si>
  <si>
    <r>
      <t xml:space="preserve">REVISION DATE 
</t>
    </r>
    <r>
      <rPr>
        <sz val="10"/>
        <color theme="1"/>
        <rFont val="Calibri"/>
        <family val="2"/>
        <scheme val="minor"/>
      </rPr>
      <t>(DDMMMYY )</t>
    </r>
  </si>
  <si>
    <t>Issue Date: Apr 2022</t>
  </si>
  <si>
    <t>Qarad BV,</t>
  </si>
  <si>
    <t>2440 Geel</t>
  </si>
  <si>
    <t>© 2022 CareDx, Inc. All service marks or trademarks are owned or licensed by CareDx, Inc. or its affiliates. 
All rights reserved.</t>
  </si>
  <si>
    <t>ASTX17.1(96)-A-IVD</t>
  </si>
  <si>
    <t>ASTX17.1(96)-B-IVD</t>
  </si>
  <si>
    <t>Version Number: 4.0</t>
  </si>
  <si>
    <t>Added ASTX17.1(96)-A-IVD and ASTX17.1(96)-B-IVD product codes. Issued 27Apr22.</t>
  </si>
  <si>
    <t>Workbook updated to include "Proceed to load 20µL of diluted sample pool into the iSeq cartridge according to instrument protocol." comment in "1.3 iSeq" tab in response to Zendesk case. Added ASTX17.1(24)-B-IVD to CE Cover tab. Reissued 19Oct21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</si>
</sst>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1"/>
      <color theme="1"/>
      <name val="Calibri"/>
      <family val="2"/>
      <scheme val="minor"/>
    </font>
    <font>
      <b/>
      <sz val="11"/>
      <color theme="1"/>
      <name val="Calibri"/>
      <family val="2"/>
      <scheme val="minor"/>
    </font>
    <font>
      <sz val="11"/>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sz val="10"/>
      <color theme="1"/>
      <name val="Calibri"/>
      <family val="2"/>
      <scheme val="minor"/>
    </font>
    <font>
      <b/>
      <sz val="10"/>
      <color theme="1"/>
      <name val="Calibri"/>
      <family val="2"/>
      <scheme val="minor"/>
    </font>
    <font>
      <b/>
      <sz val="14"/>
      <name val="Calibri"/>
      <family val="2"/>
      <scheme val="minor"/>
    </font>
    <font>
      <b/>
      <sz val="14"/>
      <color theme="1"/>
      <name val="Calibri"/>
      <family val="2"/>
      <scheme val="minor"/>
    </font>
    <font>
      <b/>
      <u/>
      <sz val="14"/>
      <name val="Calibri"/>
      <family val="2"/>
      <scheme val="minor"/>
    </font>
    <font>
      <sz val="18"/>
      <color theme="1"/>
      <name val="Calibri"/>
      <family val="2"/>
      <scheme val="minor"/>
    </font>
    <font>
      <b/>
      <sz val="26"/>
      <color rgb="FFC00000"/>
      <name val="Calibri"/>
      <family val="2"/>
      <scheme val="minor"/>
    </font>
    <font>
      <b/>
      <u/>
      <sz val="14"/>
      <color theme="1"/>
      <name val="Calibri"/>
      <family val="2"/>
      <scheme val="minor"/>
    </font>
    <font>
      <sz val="16"/>
      <color theme="1"/>
      <name val="Calibri"/>
      <family val="2"/>
      <scheme val="minor"/>
    </font>
    <font>
      <sz val="8"/>
      <name val="Calibri"/>
      <family val="2"/>
      <scheme val="minor"/>
    </font>
    <font>
      <vertAlign val="subscript"/>
      <sz val="11"/>
      <color theme="1"/>
      <name val="Calibri"/>
      <family val="2"/>
      <scheme val="minor"/>
    </font>
    <font>
      <b/>
      <sz val="26"/>
      <color rgb="FFC00000"/>
      <name val="Calibri"/>
      <family val="2"/>
    </font>
  </fonts>
  <fills count="7">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44">
    <xf numFmtId="0" fontId="0" fillId="0" borderId="0" xfId="0"/>
    <xf numFmtId="0" fontId="0" fillId="2" borderId="0" xfId="0" applyFill="1" applyProtection="1"/>
    <xf numFmtId="0" fontId="0" fillId="2" borderId="0" xfId="0" applyFill="1" applyAlignment="1" applyProtection="1">
      <alignment vertical="center"/>
    </xf>
    <xf numFmtId="0" fontId="1" fillId="2" borderId="0" xfId="0" applyFont="1" applyFill="1" applyAlignment="1" applyProtection="1">
      <alignment horizontal="left" vertical="center"/>
    </xf>
    <xf numFmtId="0" fontId="0" fillId="2" borderId="0" xfId="0" applyFill="1" applyAlignment="1" applyProtection="1">
      <alignment horizontal="left"/>
    </xf>
    <xf numFmtId="0" fontId="2" fillId="2" borderId="0" xfId="0" applyFont="1" applyFill="1" applyAlignment="1" applyProtection="1">
      <alignment vertical="center"/>
    </xf>
    <xf numFmtId="0" fontId="3" fillId="2" borderId="0" xfId="0" applyFont="1" applyFill="1" applyAlignment="1" applyProtection="1">
      <alignment vertical="center"/>
    </xf>
    <xf numFmtId="0" fontId="0" fillId="2" borderId="0" xfId="0" applyFill="1" applyAlignment="1" applyProtection="1"/>
    <xf numFmtId="0" fontId="0" fillId="2" borderId="0" xfId="0" applyFill="1" applyAlignment="1" applyProtection="1">
      <alignment wrapText="1"/>
    </xf>
    <xf numFmtId="0" fontId="1" fillId="2" borderId="0" xfId="0" applyFont="1" applyFill="1" applyAlignment="1" applyProtection="1">
      <alignment vertical="center" wrapText="1"/>
    </xf>
    <xf numFmtId="2" fontId="0" fillId="4" borderId="1" xfId="0" applyNumberFormat="1" applyFill="1" applyBorder="1" applyAlignment="1" applyProtection="1">
      <alignment horizontal="center"/>
    </xf>
    <xf numFmtId="0" fontId="0" fillId="2" borderId="0" xfId="0" applyFill="1" applyBorder="1" applyProtection="1"/>
    <xf numFmtId="0" fontId="0" fillId="3" borderId="1" xfId="0" applyFill="1" applyBorder="1" applyAlignment="1" applyProtection="1">
      <alignment horizontal="center"/>
      <protection locked="0"/>
    </xf>
    <xf numFmtId="164" fontId="0" fillId="2" borderId="1" xfId="0" applyNumberFormat="1" applyFill="1" applyBorder="1" applyAlignment="1" applyProtection="1">
      <alignment horizontal="center"/>
    </xf>
    <xf numFmtId="164" fontId="0" fillId="4" borderId="1" xfId="0" applyNumberFormat="1" applyFill="1" applyBorder="1" applyAlignment="1" applyProtection="1">
      <alignment horizontal="center"/>
    </xf>
    <xf numFmtId="164" fontId="0" fillId="2" borderId="1" xfId="0" applyNumberFormat="1" applyFill="1" applyBorder="1" applyAlignment="1" applyProtection="1">
      <alignment horizontal="center" vertical="center"/>
    </xf>
    <xf numFmtId="0" fontId="0" fillId="2" borderId="1" xfId="0" applyFill="1" applyBorder="1" applyAlignment="1" applyProtection="1">
      <alignment horizontal="center" vertical="center"/>
    </xf>
    <xf numFmtId="0" fontId="0" fillId="2" borderId="0" xfId="0" applyFill="1" applyAlignment="1" applyProtection="1">
      <alignment horizontal="left" wrapText="1"/>
    </xf>
    <xf numFmtId="49" fontId="0" fillId="2" borderId="0" xfId="0" applyNumberFormat="1" applyFill="1" applyAlignment="1" applyProtection="1">
      <alignment horizontal="center"/>
    </xf>
    <xf numFmtId="164" fontId="0" fillId="2" borderId="0" xfId="0" applyNumberFormat="1" applyFill="1" applyAlignment="1" applyProtection="1">
      <alignment horizontal="center"/>
    </xf>
    <xf numFmtId="0" fontId="6" fillId="2" borderId="1" xfId="0" applyFont="1" applyFill="1" applyBorder="1" applyAlignment="1" applyProtection="1">
      <alignment horizontal="left" vertical="top" wrapText="1"/>
    </xf>
    <xf numFmtId="49" fontId="6" fillId="2" borderId="1" xfId="0" applyNumberFormat="1" applyFont="1" applyFill="1" applyBorder="1" applyAlignment="1" applyProtection="1">
      <alignment horizontal="center" vertical="top"/>
    </xf>
    <xf numFmtId="164" fontId="6" fillId="2" borderId="1" xfId="0" applyNumberFormat="1" applyFont="1" applyFill="1" applyBorder="1" applyAlignment="1" applyProtection="1">
      <alignment horizontal="center" vertical="top"/>
    </xf>
    <xf numFmtId="0" fontId="0" fillId="2" borderId="0" xfId="0" applyFill="1" applyAlignment="1" applyProtection="1">
      <alignment vertical="top"/>
    </xf>
    <xf numFmtId="0" fontId="1" fillId="2" borderId="0" xfId="0" applyFont="1" applyFill="1" applyAlignment="1" applyProtection="1">
      <alignment vertical="top" wrapText="1"/>
    </xf>
    <xf numFmtId="0" fontId="1" fillId="4" borderId="1" xfId="0" applyFont="1" applyFill="1" applyBorder="1" applyAlignment="1" applyProtection="1">
      <alignment horizontal="left" vertical="center" wrapText="1"/>
    </xf>
    <xf numFmtId="49" fontId="1" fillId="4" borderId="1" xfId="0" applyNumberFormat="1" applyFont="1" applyFill="1" applyBorder="1" applyAlignment="1" applyProtection="1">
      <alignment horizontal="center" vertical="center" wrapText="1"/>
    </xf>
    <xf numFmtId="0" fontId="0" fillId="0" borderId="0" xfId="0" applyAlignment="1" applyProtection="1"/>
    <xf numFmtId="0" fontId="2" fillId="2" borderId="0" xfId="0" applyFont="1" applyFill="1" applyAlignment="1" applyProtection="1"/>
    <xf numFmtId="0" fontId="1" fillId="2" borderId="2" xfId="0" applyFont="1" applyFill="1" applyBorder="1" applyProtection="1"/>
    <xf numFmtId="0" fontId="0" fillId="2" borderId="3" xfId="0" applyFill="1" applyBorder="1" applyProtection="1"/>
    <xf numFmtId="0" fontId="1" fillId="4" borderId="1" xfId="0" applyFont="1" applyFill="1" applyBorder="1" applyAlignment="1" applyProtection="1">
      <alignment horizontal="center" vertical="center" wrapText="1"/>
    </xf>
    <xf numFmtId="0" fontId="0" fillId="2" borderId="0" xfId="0" applyFill="1" applyBorder="1" applyAlignment="1" applyProtection="1">
      <alignment vertical="center"/>
    </xf>
    <xf numFmtId="49" fontId="0" fillId="2" borderId="0" xfId="0" applyNumberFormat="1" applyFill="1" applyBorder="1" applyAlignment="1" applyProtection="1">
      <alignment horizontal="center" vertical="center"/>
    </xf>
    <xf numFmtId="164" fontId="0" fillId="2" borderId="0" xfId="0" applyNumberFormat="1" applyFill="1" applyBorder="1" applyAlignment="1" applyProtection="1">
      <alignment horizontal="center" vertical="center"/>
    </xf>
    <xf numFmtId="0" fontId="0" fillId="2" borderId="0" xfId="0" applyFill="1" applyBorder="1" applyAlignment="1" applyProtection="1">
      <alignment horizontal="center" vertical="center"/>
    </xf>
    <xf numFmtId="0" fontId="3" fillId="2" borderId="0" xfId="0" applyFont="1" applyFill="1" applyBorder="1" applyAlignment="1" applyProtection="1">
      <alignment vertical="center"/>
    </xf>
    <xf numFmtId="164" fontId="0" fillId="2" borderId="0" xfId="0" applyNumberFormat="1" applyFill="1" applyBorder="1" applyAlignment="1" applyProtection="1">
      <alignment horizontal="center"/>
    </xf>
    <xf numFmtId="0" fontId="0" fillId="2" borderId="0" xfId="0" applyFill="1" applyBorder="1" applyAlignment="1" applyProtection="1">
      <alignment horizontal="center"/>
    </xf>
    <xf numFmtId="0" fontId="0" fillId="2" borderId="0" xfId="0" applyFill="1" applyAlignment="1" applyProtection="1">
      <alignment horizontal="center" vertical="center"/>
    </xf>
    <xf numFmtId="0" fontId="0" fillId="2" borderId="0" xfId="0" quotePrefix="1" applyFill="1" applyBorder="1" applyAlignment="1" applyProtection="1">
      <alignment horizontal="center" vertical="center"/>
    </xf>
    <xf numFmtId="0" fontId="0" fillId="2" borderId="0" xfId="0" applyFill="1" applyBorder="1" applyAlignment="1" applyProtection="1">
      <alignment horizontal="center" vertical="center" wrapText="1"/>
    </xf>
    <xf numFmtId="0" fontId="0" fillId="2" borderId="0" xfId="0" applyFont="1" applyFill="1" applyProtection="1"/>
    <xf numFmtId="0" fontId="0" fillId="2" borderId="0" xfId="0" applyFont="1" applyFill="1" applyBorder="1" applyProtection="1"/>
    <xf numFmtId="0" fontId="0" fillId="2" borderId="0" xfId="0" applyFill="1" applyBorder="1" applyAlignment="1" applyProtection="1"/>
    <xf numFmtId="1" fontId="0" fillId="4" borderId="1" xfId="0" applyNumberFormat="1" applyFill="1" applyBorder="1" applyAlignment="1" applyProtection="1">
      <alignment horizontal="center"/>
    </xf>
    <xf numFmtId="164" fontId="0" fillId="2" borderId="1" xfId="0" applyNumberFormat="1" applyFill="1" applyBorder="1" applyAlignment="1" applyProtection="1">
      <alignment horizontal="center" vertical="center"/>
    </xf>
    <xf numFmtId="49" fontId="0" fillId="2" borderId="1" xfId="0" applyNumberFormat="1" applyFill="1" applyBorder="1" applyAlignment="1" applyProtection="1">
      <alignment horizontal="center" vertical="center" wrapText="1"/>
    </xf>
    <xf numFmtId="0" fontId="0" fillId="5" borderId="1" xfId="0" applyFill="1" applyBorder="1" applyAlignment="1" applyProtection="1">
      <alignment horizontal="center"/>
      <protection locked="0"/>
    </xf>
    <xf numFmtId="0" fontId="0" fillId="5" borderId="1" xfId="0" applyFill="1" applyBorder="1" applyProtection="1">
      <protection locked="0"/>
    </xf>
    <xf numFmtId="0" fontId="0" fillId="5" borderId="1" xfId="0" applyFill="1" applyBorder="1" applyAlignment="1" applyProtection="1">
      <alignment vertical="center"/>
      <protection locked="0"/>
    </xf>
    <xf numFmtId="0" fontId="0" fillId="5" borderId="5" xfId="0" applyFill="1" applyBorder="1" applyProtection="1">
      <protection locked="0"/>
    </xf>
    <xf numFmtId="9" fontId="0" fillId="3" borderId="1" xfId="0" applyNumberFormat="1" applyFill="1" applyBorder="1" applyAlignment="1" applyProtection="1">
      <alignment horizontal="center"/>
      <protection locked="0"/>
    </xf>
    <xf numFmtId="0" fontId="1" fillId="2" borderId="2" xfId="0" applyFont="1" applyFill="1" applyBorder="1" applyProtection="1"/>
    <xf numFmtId="0" fontId="0" fillId="2" borderId="3" xfId="0" applyFill="1" applyBorder="1" applyProtection="1"/>
    <xf numFmtId="164" fontId="0" fillId="2" borderId="1" xfId="0" applyNumberFormat="1" applyFill="1" applyBorder="1" applyAlignment="1" applyProtection="1">
      <alignment horizontal="center" vertical="center"/>
    </xf>
    <xf numFmtId="0" fontId="0" fillId="2" borderId="0" xfId="0" applyFill="1"/>
    <xf numFmtId="49" fontId="0" fillId="2" borderId="0" xfId="0" applyNumberFormat="1" applyFill="1" applyAlignment="1">
      <alignment horizontal="center"/>
    </xf>
    <xf numFmtId="164" fontId="11" fillId="2" borderId="0" xfId="0" applyNumberFormat="1" applyFont="1" applyFill="1" applyAlignment="1">
      <alignment horizontal="left"/>
    </xf>
    <xf numFmtId="164" fontId="14" fillId="2" borderId="0" xfId="0" applyNumberFormat="1" applyFont="1" applyFill="1" applyAlignment="1">
      <alignment horizontal="left"/>
    </xf>
    <xf numFmtId="164" fontId="0" fillId="2" borderId="0" xfId="0" applyNumberFormat="1" applyFill="1" applyAlignment="1">
      <alignment horizontal="left"/>
    </xf>
    <xf numFmtId="164" fontId="0" fillId="2" borderId="0" xfId="0" applyNumberFormat="1" applyFill="1" applyAlignment="1">
      <alignment horizontal="center"/>
    </xf>
    <xf numFmtId="0" fontId="0" fillId="2" borderId="0" xfId="0" applyFill="1" applyAlignment="1">
      <alignment horizontal="center"/>
    </xf>
    <xf numFmtId="49" fontId="0" fillId="2" borderId="0" xfId="0" applyNumberFormat="1" applyFill="1" applyAlignment="1">
      <alignment horizontal="left"/>
    </xf>
    <xf numFmtId="0" fontId="1" fillId="2" borderId="0" xfId="0" applyFont="1" applyFill="1" applyAlignment="1">
      <alignment vertical="top" wrapText="1"/>
    </xf>
    <xf numFmtId="0" fontId="0" fillId="2" borderId="0" xfId="0" applyFill="1" applyAlignment="1">
      <alignment vertical="top"/>
    </xf>
    <xf numFmtId="0" fontId="0" fillId="2" borderId="0" xfId="0" applyFill="1" applyAlignment="1">
      <alignment horizontal="left" wrapText="1"/>
    </xf>
    <xf numFmtId="0" fontId="0" fillId="2" borderId="0" xfId="0" applyFill="1" applyProtection="1">
      <protection locked="0"/>
    </xf>
    <xf numFmtId="0" fontId="3" fillId="2" borderId="0" xfId="0" applyFont="1" applyFill="1" applyAlignment="1">
      <alignment vertical="center"/>
    </xf>
    <xf numFmtId="164" fontId="12" fillId="2" borderId="0" xfId="0" applyNumberFormat="1" applyFont="1" applyFill="1" applyAlignment="1">
      <alignment horizontal="left"/>
    </xf>
    <xf numFmtId="164" fontId="6" fillId="2" borderId="5" xfId="0" applyNumberFormat="1" applyFont="1" applyFill="1" applyBorder="1" applyAlignment="1" applyProtection="1">
      <alignment horizontal="center" vertical="top"/>
    </xf>
    <xf numFmtId="0" fontId="0" fillId="2" borderId="0" xfId="0" applyFill="1"/>
    <xf numFmtId="164" fontId="0" fillId="2" borderId="0" xfId="0" applyNumberFormat="1" applyFill="1" applyAlignment="1">
      <alignment horizontal="center"/>
    </xf>
    <xf numFmtId="49" fontId="0" fillId="2" borderId="0" xfId="0" applyNumberFormat="1" applyFill="1" applyAlignment="1">
      <alignment horizontal="center"/>
    </xf>
    <xf numFmtId="0" fontId="0" fillId="2" borderId="0" xfId="0" applyFill="1" applyAlignment="1">
      <alignment horizontal="left" wrapText="1"/>
    </xf>
    <xf numFmtId="0" fontId="0" fillId="2" borderId="0" xfId="0" applyFill="1" applyAlignment="1">
      <alignment horizontal="center"/>
    </xf>
    <xf numFmtId="164" fontId="14" fillId="2" borderId="0" xfId="0" applyNumberFormat="1" applyFont="1" applyFill="1" applyAlignment="1">
      <alignment horizontal="left"/>
    </xf>
    <xf numFmtId="0" fontId="6" fillId="2" borderId="1" xfId="0" applyFont="1" applyFill="1" applyBorder="1" applyAlignment="1">
      <alignment horizontal="left" vertical="top" wrapText="1"/>
    </xf>
    <xf numFmtId="164" fontId="7" fillId="4" borderId="1" xfId="0" applyNumberFormat="1" applyFont="1" applyFill="1" applyBorder="1" applyAlignment="1" applyProtection="1">
      <alignment horizontal="center" vertical="center" wrapText="1"/>
    </xf>
    <xf numFmtId="49" fontId="7" fillId="4" borderId="1" xfId="0" applyNumberFormat="1" applyFont="1" applyFill="1" applyBorder="1" applyAlignment="1" applyProtection="1">
      <alignment horizontal="center" vertical="center" wrapText="1"/>
    </xf>
    <xf numFmtId="0" fontId="7" fillId="4" borderId="1" xfId="0" applyFont="1" applyFill="1" applyBorder="1" applyAlignment="1" applyProtection="1">
      <alignment horizontal="left" vertical="center" wrapText="1"/>
    </xf>
    <xf numFmtId="164" fontId="0" fillId="2" borderId="0" xfId="0" applyNumberFormat="1" applyFill="1" applyAlignment="1">
      <alignment horizontal="center" wrapText="1"/>
    </xf>
    <xf numFmtId="0" fontId="0" fillId="0" borderId="0" xfId="0" applyAlignment="1">
      <alignment wrapText="1"/>
    </xf>
    <xf numFmtId="164" fontId="6" fillId="2" borderId="0" xfId="0" applyNumberFormat="1" applyFont="1" applyFill="1" applyAlignment="1">
      <alignment horizontal="center" wrapText="1"/>
    </xf>
    <xf numFmtId="164" fontId="6" fillId="2" borderId="0" xfId="0" applyNumberFormat="1" applyFont="1" applyFill="1" applyAlignment="1">
      <alignment horizontal="left" wrapText="1"/>
    </xf>
    <xf numFmtId="0" fontId="1" fillId="2" borderId="0" xfId="0" applyFont="1" applyFill="1" applyAlignment="1">
      <alignment vertical="center" wrapText="1"/>
    </xf>
    <xf numFmtId="0" fontId="5" fillId="4" borderId="2" xfId="0" applyFont="1" applyFill="1" applyBorder="1" applyAlignment="1" applyProtection="1">
      <alignment vertical="center"/>
    </xf>
    <xf numFmtId="0" fontId="0" fillId="0" borderId="3" xfId="0" applyBorder="1" applyAlignment="1" applyProtection="1"/>
    <xf numFmtId="0" fontId="0" fillId="0" borderId="4" xfId="0" applyBorder="1" applyAlignment="1" applyProtection="1"/>
    <xf numFmtId="0" fontId="9" fillId="6" borderId="0" xfId="0" applyFont="1" applyFill="1" applyAlignment="1" applyProtection="1">
      <alignment horizontal="center" vertical="center"/>
    </xf>
    <xf numFmtId="0" fontId="0" fillId="0" borderId="0" xfId="0" applyAlignment="1">
      <alignment horizontal="center"/>
    </xf>
    <xf numFmtId="0" fontId="3" fillId="4" borderId="2" xfId="0" applyFont="1" applyFill="1" applyBorder="1" applyAlignment="1" applyProtection="1">
      <alignment vertical="center"/>
    </xf>
    <xf numFmtId="0" fontId="0" fillId="4" borderId="3" xfId="0" applyFill="1" applyBorder="1" applyAlignment="1" applyProtection="1">
      <alignment vertical="center"/>
    </xf>
    <xf numFmtId="0" fontId="3" fillId="2" borderId="1" xfId="0" applyFont="1" applyFill="1" applyBorder="1" applyAlignment="1" applyProtection="1">
      <alignment vertical="center"/>
    </xf>
    <xf numFmtId="0" fontId="0" fillId="0" borderId="1" xfId="0" applyBorder="1" applyAlignment="1" applyProtection="1">
      <alignment vertical="center"/>
    </xf>
    <xf numFmtId="0" fontId="0" fillId="0" borderId="1" xfId="0" applyBorder="1" applyAlignment="1" applyProtection="1"/>
    <xf numFmtId="0" fontId="1" fillId="4" borderId="3" xfId="0" applyFont="1" applyFill="1" applyBorder="1" applyAlignment="1" applyProtection="1"/>
    <xf numFmtId="0" fontId="3" fillId="2" borderId="2" xfId="0" applyFont="1" applyFill="1" applyBorder="1" applyAlignment="1" applyProtection="1">
      <alignment vertical="center"/>
    </xf>
    <xf numFmtId="0" fontId="0" fillId="0" borderId="3" xfId="0" applyBorder="1" applyAlignment="1" applyProtection="1">
      <alignment vertical="center"/>
    </xf>
    <xf numFmtId="0" fontId="9" fillId="6" borderId="0" xfId="0" applyFont="1" applyFill="1" applyAlignment="1" applyProtection="1">
      <alignment horizontal="center"/>
    </xf>
    <xf numFmtId="0" fontId="1" fillId="2" borderId="2" xfId="0" applyFont="1" applyFill="1" applyBorder="1" applyAlignment="1" applyProtection="1"/>
    <xf numFmtId="0" fontId="0" fillId="0" borderId="3" xfId="0" applyBorder="1" applyAlignment="1"/>
    <xf numFmtId="0" fontId="0" fillId="0" borderId="4" xfId="0" applyBorder="1" applyAlignment="1"/>
    <xf numFmtId="0" fontId="5" fillId="4" borderId="1" xfId="0" applyFont="1" applyFill="1" applyBorder="1" applyAlignment="1" applyProtection="1">
      <alignment vertical="center"/>
    </xf>
    <xf numFmtId="0" fontId="1" fillId="4" borderId="1" xfId="0" applyFont="1" applyFill="1" applyBorder="1" applyProtection="1"/>
    <xf numFmtId="0" fontId="0" fillId="2" borderId="1" xfId="0" applyFill="1" applyBorder="1" applyAlignment="1" applyProtection="1">
      <alignment vertical="center"/>
    </xf>
    <xf numFmtId="0" fontId="0" fillId="2" borderId="1" xfId="0" applyFill="1" applyBorder="1" applyAlignment="1" applyProtection="1">
      <alignment vertical="center" wrapText="1"/>
    </xf>
    <xf numFmtId="0" fontId="0" fillId="0" borderId="1" xfId="0" applyBorder="1" applyAlignment="1" applyProtection="1">
      <alignment vertical="center" wrapText="1"/>
    </xf>
    <xf numFmtId="1" fontId="2" fillId="2" borderId="1" xfId="0" applyNumberFormat="1" applyFont="1" applyFill="1" applyBorder="1" applyAlignment="1" applyProtection="1">
      <alignment horizontal="center" vertical="center"/>
    </xf>
    <xf numFmtId="1" fontId="2" fillId="0" borderId="1" xfId="0" applyNumberFormat="1" applyFont="1" applyBorder="1" applyAlignment="1" applyProtection="1"/>
    <xf numFmtId="0" fontId="0" fillId="2" borderId="2" xfId="0" applyFill="1" applyBorder="1" applyAlignment="1" applyProtection="1">
      <alignment horizontal="center" vertical="center"/>
    </xf>
    <xf numFmtId="0" fontId="0" fillId="0" borderId="4" xfId="0" applyBorder="1" applyAlignment="1" applyProtection="1">
      <alignment vertical="center"/>
    </xf>
    <xf numFmtId="0" fontId="2" fillId="2" borderId="1" xfId="0" applyFont="1" applyFill="1" applyBorder="1" applyAlignment="1" applyProtection="1">
      <alignment horizontal="center" vertical="center"/>
    </xf>
    <xf numFmtId="0" fontId="2" fillId="0" borderId="1" xfId="0" applyFont="1" applyBorder="1" applyAlignment="1" applyProtection="1"/>
    <xf numFmtId="0" fontId="1" fillId="4" borderId="1" xfId="0" applyFont="1" applyFill="1" applyBorder="1" applyAlignment="1" applyProtection="1">
      <alignment vertical="center" wrapText="1"/>
    </xf>
    <xf numFmtId="0" fontId="1" fillId="4" borderId="1" xfId="0" applyFont="1" applyFill="1" applyBorder="1" applyAlignment="1" applyProtection="1">
      <alignment vertical="center"/>
    </xf>
    <xf numFmtId="0" fontId="1" fillId="4" borderId="2" xfId="0" applyFont="1" applyFill="1" applyBorder="1" applyAlignment="1" applyProtection="1">
      <alignment horizontal="center" vertical="center" wrapText="1"/>
    </xf>
    <xf numFmtId="0" fontId="0" fillId="0" borderId="4" xfId="0" applyBorder="1" applyAlignment="1" applyProtection="1">
      <alignment horizontal="center" vertical="center" wrapText="1"/>
    </xf>
    <xf numFmtId="1" fontId="1" fillId="4" borderId="2" xfId="0" applyNumberFormat="1" applyFont="1" applyFill="1" applyBorder="1" applyAlignment="1" applyProtection="1">
      <alignment horizontal="center" vertical="center" wrapText="1"/>
    </xf>
    <xf numFmtId="0" fontId="2" fillId="2" borderId="1" xfId="0" applyFont="1" applyFill="1" applyBorder="1" applyAlignment="1" applyProtection="1">
      <alignment vertical="center" wrapText="1"/>
    </xf>
    <xf numFmtId="0" fontId="2" fillId="0" borderId="1" xfId="0" applyFont="1" applyBorder="1" applyAlignment="1" applyProtection="1">
      <alignment vertical="center"/>
    </xf>
    <xf numFmtId="0" fontId="8" fillId="6" borderId="0" xfId="0" applyFont="1" applyFill="1" applyAlignment="1" applyProtection="1">
      <alignment horizontal="center"/>
    </xf>
    <xf numFmtId="0" fontId="0" fillId="0" borderId="0" xfId="0" applyAlignment="1" applyProtection="1">
      <alignment horizontal="center"/>
    </xf>
    <xf numFmtId="0" fontId="0" fillId="5" borderId="2" xfId="0" applyFill="1" applyBorder="1" applyAlignment="1" applyProtection="1">
      <alignment horizontal="center"/>
    </xf>
    <xf numFmtId="0" fontId="0" fillId="0" borderId="3" xfId="0" applyBorder="1" applyAlignment="1" applyProtection="1">
      <alignment horizontal="center"/>
    </xf>
    <xf numFmtId="0" fontId="0" fillId="0" borderId="4" xfId="0" applyBorder="1" applyAlignment="1" applyProtection="1">
      <alignment horizontal="center"/>
    </xf>
    <xf numFmtId="0" fontId="0" fillId="3" borderId="2" xfId="0" applyFill="1" applyBorder="1" applyAlignment="1" applyProtection="1">
      <alignment horizontal="center"/>
    </xf>
    <xf numFmtId="0" fontId="1" fillId="4" borderId="1" xfId="0" applyFont="1" applyFill="1" applyBorder="1" applyAlignment="1" applyProtection="1"/>
    <xf numFmtId="0" fontId="3" fillId="4" borderId="1" xfId="0" applyFont="1" applyFill="1" applyBorder="1" applyAlignment="1" applyProtection="1">
      <alignment vertical="center"/>
    </xf>
    <xf numFmtId="0" fontId="0" fillId="4" borderId="1" xfId="0" applyFill="1" applyBorder="1" applyAlignment="1" applyProtection="1">
      <alignment vertical="center"/>
    </xf>
    <xf numFmtId="0" fontId="0" fillId="2" borderId="2" xfId="0" applyFill="1" applyBorder="1" applyAlignment="1" applyProtection="1">
      <alignment vertical="center" wrapText="1"/>
    </xf>
    <xf numFmtId="0" fontId="0" fillId="0" borderId="3" xfId="0" applyBorder="1" applyAlignment="1" applyProtection="1">
      <alignment vertical="center" wrapText="1"/>
    </xf>
    <xf numFmtId="164" fontId="2" fillId="2" borderId="1" xfId="0" applyNumberFormat="1" applyFont="1" applyFill="1" applyBorder="1" applyAlignment="1" applyProtection="1">
      <alignment horizontal="center" vertical="center"/>
    </xf>
    <xf numFmtId="0" fontId="1" fillId="2" borderId="1" xfId="0" applyFont="1" applyFill="1" applyBorder="1" applyAlignment="1" applyProtection="1">
      <alignment horizontal="left"/>
    </xf>
    <xf numFmtId="0" fontId="0" fillId="2" borderId="1" xfId="0" applyFill="1" applyBorder="1" applyAlignment="1" applyProtection="1">
      <alignment horizontal="left"/>
    </xf>
    <xf numFmtId="0" fontId="1" fillId="2" borderId="7" xfId="0" applyFont="1" applyFill="1" applyBorder="1" applyProtection="1"/>
    <xf numFmtId="0" fontId="0" fillId="2" borderId="8" xfId="0" applyFill="1" applyBorder="1" applyProtection="1"/>
    <xf numFmtId="0" fontId="0" fillId="2" borderId="6" xfId="0" applyFill="1" applyBorder="1" applyProtection="1"/>
    <xf numFmtId="0" fontId="1" fillId="2" borderId="2" xfId="0" applyFont="1" applyFill="1" applyBorder="1" applyProtection="1"/>
    <xf numFmtId="0" fontId="0" fillId="2" borderId="3" xfId="0" applyFill="1" applyBorder="1" applyProtection="1"/>
    <xf numFmtId="0" fontId="0" fillId="2" borderId="4" xfId="0" applyFill="1" applyBorder="1" applyProtection="1"/>
    <xf numFmtId="0" fontId="0" fillId="4" borderId="3" xfId="0" applyFill="1" applyBorder="1" applyAlignment="1" applyProtection="1"/>
    <xf numFmtId="0" fontId="0" fillId="4" borderId="4" xfId="0" applyFill="1" applyBorder="1" applyAlignment="1" applyProtection="1"/>
    <xf numFmtId="164" fontId="0" fillId="2" borderId="1" xfId="0" applyNumberFormat="1" applyFill="1" applyBorder="1" applyAlignment="1" applyProtection="1">
      <alignment horizontal="center" vertical="center"/>
    </xf>
  </cellXfs>
  <cellStyles count="1">
    <cellStyle name="Normal"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1</xdr:col>
      <xdr:colOff>371475</xdr:colOff>
      <xdr:row>5</xdr:row>
      <xdr:rowOff>180975</xdr:rowOff>
    </xdr:from>
    <xdr:to>
      <xdr:col>9</xdr:col>
      <xdr:colOff>103505</xdr:colOff>
      <xdr:row>11</xdr:row>
      <xdr:rowOff>1905</xdr:rowOff>
    </xdr:to>
    <xdr:pic>
      <xdr:nvPicPr>
        <xdr:cNvPr id="18" name="Picture 17">
          <a:extLst>
            <a:ext uri="{FF2B5EF4-FFF2-40B4-BE49-F238E27FC236}">
              <a16:creationId xmlns:a16="http://schemas.microsoft.com/office/drawing/2014/main" id="{07FE5342-14FB-4FBB-9112-A44520811A2C}"/>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13029"/>
        <a:stretch/>
      </xdr:blipFill>
      <xdr:spPr bwMode="auto">
        <a:xfrm>
          <a:off x="552450" y="1895475"/>
          <a:ext cx="4453255" cy="963930"/>
        </a:xfrm>
        <a:prstGeom prst="rect">
          <a:avLst/>
        </a:prstGeom>
        <a:noFill/>
        <a:ln>
          <a:noFill/>
        </a:ln>
        <a:extLst>
          <a:ext uri="{53640926-AAD7-44D8-BBD7-CCE9431645EC}">
            <a14:shadowObscured xmlns:a14="http://schemas.microsoft.com/office/drawing/2010/main"/>
          </a:ext>
        </a:extLst>
      </xdr:spPr>
    </xdr:pic>
    <xdr:clientData/>
  </xdr:twoCellAnchor>
  <xdr:twoCellAnchor>
    <xdr:from>
      <xdr:col>1</xdr:col>
      <xdr:colOff>621030</xdr:colOff>
      <xdr:row>19</xdr:row>
      <xdr:rowOff>171450</xdr:rowOff>
    </xdr:from>
    <xdr:to>
      <xdr:col>2</xdr:col>
      <xdr:colOff>628650</xdr:colOff>
      <xdr:row>21</xdr:row>
      <xdr:rowOff>80010</xdr:rowOff>
    </xdr:to>
    <xdr:pic>
      <xdr:nvPicPr>
        <xdr:cNvPr id="11" name="Picture 3">
          <a:extLst>
            <a:ext uri="{FF2B5EF4-FFF2-40B4-BE49-F238E27FC236}">
              <a16:creationId xmlns:a16="http://schemas.microsoft.com/office/drawing/2014/main" id="{094A8140-7872-43B5-815F-63B83AFF63F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3430" y="5314950"/>
          <a:ext cx="588645"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37996</xdr:colOff>
      <xdr:row>32</xdr:row>
      <xdr:rowOff>35560</xdr:rowOff>
    </xdr:from>
    <xdr:to>
      <xdr:col>2</xdr:col>
      <xdr:colOff>576580</xdr:colOff>
      <xdr:row>34</xdr:row>
      <xdr:rowOff>68579</xdr:rowOff>
    </xdr:to>
    <xdr:pic>
      <xdr:nvPicPr>
        <xdr:cNvPr id="12" name="Picture 192">
          <a:extLst>
            <a:ext uri="{FF2B5EF4-FFF2-40B4-BE49-F238E27FC236}">
              <a16:creationId xmlns:a16="http://schemas.microsoft.com/office/drawing/2014/main" id="{D4FA42EF-1945-4C24-B914-82DE5506842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9521" y="7426960"/>
          <a:ext cx="538584" cy="4140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608330</xdr:colOff>
      <xdr:row>25</xdr:row>
      <xdr:rowOff>142240</xdr:rowOff>
    </xdr:from>
    <xdr:to>
      <xdr:col>3</xdr:col>
      <xdr:colOff>55880</xdr:colOff>
      <xdr:row>27</xdr:row>
      <xdr:rowOff>106680</xdr:rowOff>
    </xdr:to>
    <xdr:pic>
      <xdr:nvPicPr>
        <xdr:cNvPr id="13" name="Picture 12" descr="In Vitro Diagnostic">
          <a:extLst>
            <a:ext uri="{FF2B5EF4-FFF2-40B4-BE49-F238E27FC236}">
              <a16:creationId xmlns:a16="http://schemas.microsoft.com/office/drawing/2014/main" id="{EE9D0CE3-B942-4610-939C-DD65B0C4F101}"/>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98830" y="5679440"/>
          <a:ext cx="679450" cy="332740"/>
        </a:xfrm>
        <a:prstGeom prst="rect">
          <a:avLst/>
        </a:prstGeom>
        <a:noFill/>
        <a:ln>
          <a:noFill/>
        </a:ln>
      </xdr:spPr>
    </xdr:pic>
    <xdr:clientData/>
  </xdr:twoCellAnchor>
  <xdr:twoCellAnchor editAs="oneCell">
    <xdr:from>
      <xdr:col>2</xdr:col>
      <xdr:colOff>0</xdr:colOff>
      <xdr:row>28</xdr:row>
      <xdr:rowOff>0</xdr:rowOff>
    </xdr:from>
    <xdr:to>
      <xdr:col>3</xdr:col>
      <xdr:colOff>283210</xdr:colOff>
      <xdr:row>31</xdr:row>
      <xdr:rowOff>19685</xdr:rowOff>
    </xdr:to>
    <xdr:pic>
      <xdr:nvPicPr>
        <xdr:cNvPr id="17" name="Picture 16">
          <a:extLst>
            <a:ext uri="{FF2B5EF4-FFF2-40B4-BE49-F238E27FC236}">
              <a16:creationId xmlns:a16="http://schemas.microsoft.com/office/drawing/2014/main" id="{05AD3DF5-5259-4512-BAB1-750B19C7AB8E}"/>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71525" y="6629400"/>
          <a:ext cx="873760" cy="591185"/>
        </a:xfrm>
        <a:prstGeom prst="rect">
          <a:avLst/>
        </a:prstGeom>
        <a:noFill/>
        <a:ln>
          <a:noFill/>
        </a:ln>
      </xdr:spPr>
    </xdr:pic>
    <xdr:clientData/>
  </xdr:twoCellAnchor>
  <xdr:twoCellAnchor editAs="oneCell">
    <xdr:from>
      <xdr:col>6</xdr:col>
      <xdr:colOff>25400</xdr:colOff>
      <xdr:row>32</xdr:row>
      <xdr:rowOff>114300</xdr:rowOff>
    </xdr:from>
    <xdr:to>
      <xdr:col>7</xdr:col>
      <xdr:colOff>273050</xdr:colOff>
      <xdr:row>34</xdr:row>
      <xdr:rowOff>105410</xdr:rowOff>
    </xdr:to>
    <xdr:pic>
      <xdr:nvPicPr>
        <xdr:cNvPr id="10" name="Picture 9" descr="European Authorized Representative Service - TSQuality.ch">
          <a:extLst>
            <a:ext uri="{FF2B5EF4-FFF2-40B4-BE49-F238E27FC236}">
              <a16:creationId xmlns:a16="http://schemas.microsoft.com/office/drawing/2014/main" id="{F1C2DD93-0CED-41C1-BA03-350B462333C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295650" y="6940550"/>
          <a:ext cx="863600" cy="35941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57150</xdr:colOff>
      <xdr:row>24</xdr:row>
      <xdr:rowOff>0</xdr:rowOff>
    </xdr:from>
    <xdr:ext cx="65" cy="172227"/>
    <xdr:sp macro="" textlink="">
      <xdr:nvSpPr>
        <xdr:cNvPr id="2" name="TextBox 1">
          <a:extLst>
            <a:ext uri="{FF2B5EF4-FFF2-40B4-BE49-F238E27FC236}">
              <a16:creationId xmlns:a16="http://schemas.microsoft.com/office/drawing/2014/main" id="{8EF8B4C8-472E-48A2-8349-A27F7C99B332}"/>
            </a:ext>
          </a:extLst>
        </xdr:cNvPr>
        <xdr:cNvSpPr txBox="1"/>
      </xdr:nvSpPr>
      <xdr:spPr>
        <a:xfrm>
          <a:off x="8020050" y="60655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57150</xdr:colOff>
      <xdr:row>26</xdr:row>
      <xdr:rowOff>0</xdr:rowOff>
    </xdr:from>
    <xdr:ext cx="65" cy="172227"/>
    <xdr:sp macro="" textlink="">
      <xdr:nvSpPr>
        <xdr:cNvPr id="2" name="TextBox 1">
          <a:extLst>
            <a:ext uri="{FF2B5EF4-FFF2-40B4-BE49-F238E27FC236}">
              <a16:creationId xmlns:a16="http://schemas.microsoft.com/office/drawing/2014/main" id="{1108E5A3-9EBA-41B2-AB0F-1814867DB2FC}"/>
            </a:ext>
          </a:extLst>
        </xdr:cNvPr>
        <xdr:cNvSpPr txBox="1"/>
      </xdr:nvSpPr>
      <xdr:spPr>
        <a:xfrm>
          <a:off x="6934200" y="35099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35</xdr:row>
      <xdr:rowOff>0</xdr:rowOff>
    </xdr:from>
    <xdr:ext cx="65" cy="172227"/>
    <xdr:sp macro="" textlink="">
      <xdr:nvSpPr>
        <xdr:cNvPr id="3" name="TextBox 2">
          <a:extLst>
            <a:ext uri="{FF2B5EF4-FFF2-40B4-BE49-F238E27FC236}">
              <a16:creationId xmlns:a16="http://schemas.microsoft.com/office/drawing/2014/main" id="{BD31E492-1C6B-498F-9AA9-52D90070EBB9}"/>
            </a:ext>
          </a:extLst>
        </xdr:cNvPr>
        <xdr:cNvSpPr txBox="1"/>
      </xdr:nvSpPr>
      <xdr:spPr>
        <a:xfrm>
          <a:off x="8020050" y="60655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57150</xdr:colOff>
      <xdr:row>27</xdr:row>
      <xdr:rowOff>0</xdr:rowOff>
    </xdr:from>
    <xdr:ext cx="65" cy="172227"/>
    <xdr:sp macro="" textlink="">
      <xdr:nvSpPr>
        <xdr:cNvPr id="2" name="TextBox 1">
          <a:extLst>
            <a:ext uri="{FF2B5EF4-FFF2-40B4-BE49-F238E27FC236}">
              <a16:creationId xmlns:a16="http://schemas.microsoft.com/office/drawing/2014/main" id="{2E4048C6-6BC0-411E-8AC7-510036C7D088}"/>
            </a:ext>
          </a:extLst>
        </xdr:cNvPr>
        <xdr:cNvSpPr txBox="1"/>
      </xdr:nvSpPr>
      <xdr:spPr>
        <a:xfrm>
          <a:off x="8020050" y="606552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36</xdr:row>
      <xdr:rowOff>0</xdr:rowOff>
    </xdr:from>
    <xdr:ext cx="65" cy="172227"/>
    <xdr:sp macro="" textlink="">
      <xdr:nvSpPr>
        <xdr:cNvPr id="3" name="TextBox 2">
          <a:extLst>
            <a:ext uri="{FF2B5EF4-FFF2-40B4-BE49-F238E27FC236}">
              <a16:creationId xmlns:a16="http://schemas.microsoft.com/office/drawing/2014/main" id="{07A1F38B-FE4C-4202-8055-98374D20C31F}"/>
            </a:ext>
          </a:extLst>
        </xdr:cNvPr>
        <xdr:cNvSpPr txBox="1"/>
      </xdr:nvSpPr>
      <xdr:spPr>
        <a:xfrm>
          <a:off x="8020050" y="645033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11</xdr:col>
      <xdr:colOff>57150</xdr:colOff>
      <xdr:row>18</xdr:row>
      <xdr:rowOff>0</xdr:rowOff>
    </xdr:from>
    <xdr:ext cx="65" cy="172227"/>
    <xdr:sp macro="" textlink="">
      <xdr:nvSpPr>
        <xdr:cNvPr id="2" name="TextBox 1">
          <a:extLst>
            <a:ext uri="{FF2B5EF4-FFF2-40B4-BE49-F238E27FC236}">
              <a16:creationId xmlns:a16="http://schemas.microsoft.com/office/drawing/2014/main" id="{04E2F4ED-0ADA-4E10-9750-0EEDB19D0C1D}"/>
            </a:ext>
          </a:extLst>
        </xdr:cNvPr>
        <xdr:cNvSpPr txBox="1"/>
      </xdr:nvSpPr>
      <xdr:spPr>
        <a:xfrm>
          <a:off x="8020050" y="645033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11</xdr:col>
      <xdr:colOff>57150</xdr:colOff>
      <xdr:row>27</xdr:row>
      <xdr:rowOff>0</xdr:rowOff>
    </xdr:from>
    <xdr:ext cx="65" cy="172227"/>
    <xdr:sp macro="" textlink="">
      <xdr:nvSpPr>
        <xdr:cNvPr id="3" name="TextBox 2">
          <a:extLst>
            <a:ext uri="{FF2B5EF4-FFF2-40B4-BE49-F238E27FC236}">
              <a16:creationId xmlns:a16="http://schemas.microsoft.com/office/drawing/2014/main" id="{C74F3561-85BA-43FE-9D7B-953C28D37469}"/>
            </a:ext>
          </a:extLst>
        </xdr:cNvPr>
        <xdr:cNvSpPr txBox="1"/>
      </xdr:nvSpPr>
      <xdr:spPr>
        <a:xfrm>
          <a:off x="8020050" y="399669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72EB4-7B0A-4BB0-90A3-E39268DDA445}">
  <sheetPr>
    <pageSetUpPr fitToPage="1"/>
  </sheetPr>
  <dimension ref="B12:K46"/>
  <sheetViews>
    <sheetView tabSelected="1" zoomScaleNormal="100" workbookViewId="0">
      <selection activeCell="C43" sqref="C43"/>
    </sheetView>
  </sheetViews>
  <sheetFormatPr defaultColWidth="8.7265625" defaultRowHeight="14.5" x14ac:dyDescent="0.35"/>
  <cols>
    <col min="1" max="1" width="2.7265625" style="56" customWidth="1"/>
    <col min="2" max="3" width="8.81640625" style="61" customWidth="1"/>
    <col min="4" max="8" width="8.81640625" style="57" customWidth="1"/>
    <col min="9" max="10" width="8.81640625" style="66" customWidth="1"/>
    <col min="11" max="11" width="8.81640625" style="62" customWidth="1"/>
    <col min="12" max="12" width="2.7265625" style="56" customWidth="1"/>
    <col min="13" max="16384" width="8.7265625" style="56"/>
  </cols>
  <sheetData>
    <row r="12" spans="3:3" x14ac:dyDescent="0.35">
      <c r="C12" s="56"/>
    </row>
    <row r="14" spans="3:3" ht="33.5" x14ac:dyDescent="0.75">
      <c r="C14" s="69" t="s">
        <v>144</v>
      </c>
    </row>
    <row r="15" spans="3:3" ht="23.5" x14ac:dyDescent="0.55000000000000004">
      <c r="C15" s="58" t="s">
        <v>100</v>
      </c>
    </row>
    <row r="16" spans="3:3" x14ac:dyDescent="0.35">
      <c r="C16" s="56"/>
    </row>
    <row r="17" spans="2:11" ht="21" x14ac:dyDescent="0.5">
      <c r="C17" s="59" t="s">
        <v>130</v>
      </c>
    </row>
    <row r="18" spans="2:11" ht="21" x14ac:dyDescent="0.5">
      <c r="C18" s="59" t="s">
        <v>153</v>
      </c>
    </row>
    <row r="19" spans="2:11" ht="21" x14ac:dyDescent="0.5">
      <c r="C19" s="76" t="s">
        <v>147</v>
      </c>
      <c r="D19" s="73"/>
      <c r="E19" s="73"/>
      <c r="F19" s="73"/>
    </row>
    <row r="20" spans="2:11" x14ac:dyDescent="0.35">
      <c r="C20" s="60"/>
    </row>
    <row r="21" spans="2:11" ht="21" x14ac:dyDescent="0.5">
      <c r="D21" s="59" t="s">
        <v>124</v>
      </c>
    </row>
    <row r="22" spans="2:11" ht="21" x14ac:dyDescent="0.5">
      <c r="D22" s="59" t="s">
        <v>143</v>
      </c>
    </row>
    <row r="23" spans="2:11" s="71" customFormat="1" ht="21" x14ac:dyDescent="0.5">
      <c r="B23" s="72"/>
      <c r="C23" s="72"/>
      <c r="D23" s="76" t="s">
        <v>151</v>
      </c>
      <c r="E23" s="73"/>
      <c r="F23" s="73"/>
      <c r="G23" s="73"/>
      <c r="H23" s="73"/>
      <c r="I23" s="74"/>
      <c r="J23" s="74"/>
      <c r="K23" s="75"/>
    </row>
    <row r="24" spans="2:11" s="71" customFormat="1" ht="21" x14ac:dyDescent="0.5">
      <c r="B24" s="72"/>
      <c r="C24" s="72"/>
      <c r="D24" s="76" t="s">
        <v>152</v>
      </c>
      <c r="E24" s="73"/>
      <c r="F24" s="73"/>
      <c r="G24" s="73"/>
      <c r="H24" s="73"/>
      <c r="I24" s="74"/>
      <c r="J24" s="74"/>
      <c r="K24" s="75"/>
    </row>
    <row r="36" spans="2:11" x14ac:dyDescent="0.35">
      <c r="C36" s="60" t="s">
        <v>99</v>
      </c>
      <c r="E36" s="63"/>
      <c r="F36" s="63"/>
      <c r="G36" s="60" t="s">
        <v>148</v>
      </c>
      <c r="H36" s="63"/>
      <c r="I36" s="56"/>
      <c r="J36" s="56"/>
      <c r="K36" s="56"/>
    </row>
    <row r="37" spans="2:11" x14ac:dyDescent="0.35">
      <c r="C37" s="60" t="s">
        <v>98</v>
      </c>
      <c r="G37" s="60" t="s">
        <v>125</v>
      </c>
      <c r="I37" s="56"/>
      <c r="J37" s="56"/>
      <c r="K37" s="56"/>
    </row>
    <row r="38" spans="2:11" x14ac:dyDescent="0.35">
      <c r="C38" s="60" t="s">
        <v>126</v>
      </c>
      <c r="G38" s="60" t="s">
        <v>149</v>
      </c>
      <c r="I38" s="56"/>
      <c r="J38" s="56"/>
      <c r="K38" s="56"/>
    </row>
    <row r="39" spans="2:11" x14ac:dyDescent="0.35">
      <c r="C39" s="60" t="s">
        <v>127</v>
      </c>
      <c r="G39" s="60" t="s">
        <v>128</v>
      </c>
      <c r="I39" s="56"/>
      <c r="J39" s="56"/>
      <c r="K39" s="56"/>
    </row>
    <row r="41" spans="2:11" ht="26.25" customHeight="1" x14ac:dyDescent="0.35">
      <c r="B41" s="84" t="s">
        <v>150</v>
      </c>
      <c r="C41" s="84"/>
      <c r="D41" s="84"/>
      <c r="E41" s="84"/>
      <c r="F41" s="84"/>
      <c r="G41" s="84"/>
      <c r="H41" s="84"/>
      <c r="I41" s="84"/>
      <c r="J41" s="84"/>
      <c r="K41" s="84"/>
    </row>
    <row r="42" spans="2:11" x14ac:dyDescent="0.35">
      <c r="D42" s="60"/>
      <c r="I42" s="56"/>
      <c r="J42" s="56"/>
      <c r="K42" s="56"/>
    </row>
    <row r="43" spans="2:11" s="64" customFormat="1" ht="14.5" customHeight="1" x14ac:dyDescent="0.35"/>
    <row r="44" spans="2:11" s="65" customFormat="1" x14ac:dyDescent="0.35">
      <c r="C44" s="81"/>
      <c r="D44" s="82"/>
      <c r="E44" s="82"/>
      <c r="F44" s="82"/>
      <c r="G44" s="82"/>
      <c r="H44" s="82"/>
      <c r="I44" s="82"/>
      <c r="J44" s="82"/>
    </row>
    <row r="46" spans="2:11" x14ac:dyDescent="0.35">
      <c r="B46" s="83"/>
      <c r="C46" s="83"/>
      <c r="D46" s="83"/>
      <c r="E46" s="83"/>
      <c r="F46" s="83"/>
      <c r="G46" s="83"/>
      <c r="H46" s="83"/>
      <c r="I46" s="83"/>
      <c r="J46" s="83"/>
      <c r="K46" s="83"/>
    </row>
  </sheetData>
  <sheetProtection algorithmName="SHA-512" hashValue="JxjLn50t21WHOPpZgZEae7EXzEzTxEyxyQqxMwe4gcIz5zLcqlbXfJq4+wsan1QT8oBqbaSgS/d3Vtp+REwqzw==" saltValue="FBaErkkzzzhyIFiSzaeO2Q==" spinCount="100000" sheet="1" objects="1" scenarios="1"/>
  <mergeCells count="3">
    <mergeCell ref="C44:J44"/>
    <mergeCell ref="B46:K46"/>
    <mergeCell ref="B41:K41"/>
  </mergeCells>
  <pageMargins left="0.70866141732283472" right="0.70866141732283472" top="0.74803149606299213" bottom="0.74803149606299213" header="0.31496062992125984" footer="0.31496062992125984"/>
  <pageSetup paperSize="9" scale="96" orientation="portrait" r:id="rId1"/>
  <headerFooter>
    <oddHeader>&amp;R&amp;G</oddHeader>
    <oddFooter>&amp;L&amp;8Version: 4.0&amp;C&amp;8
&amp;P of &amp;N&amp;R&amp;8
Effective Date: 27/04/2022</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84648-BC33-4AA3-9773-9688E8D534CA}">
  <dimension ref="A1:O76"/>
  <sheetViews>
    <sheetView zoomScaleNormal="100" workbookViewId="0">
      <selection activeCell="C43" sqref="C43"/>
    </sheetView>
  </sheetViews>
  <sheetFormatPr defaultColWidth="8.7265625" defaultRowHeight="14.5" x14ac:dyDescent="0.35"/>
  <cols>
    <col min="1" max="4" width="2.7265625" style="1" customWidth="1"/>
    <col min="5" max="5" width="5.54296875" style="1" customWidth="1"/>
    <col min="6" max="6" width="14.26953125" style="1" customWidth="1"/>
    <col min="7" max="7" width="28.26953125" style="1" customWidth="1"/>
    <col min="8" max="8" width="17.7265625" style="1" customWidth="1"/>
    <col min="9" max="9" width="12.7265625" style="1" customWidth="1"/>
    <col min="10" max="10" width="13.26953125" style="1" customWidth="1"/>
    <col min="11" max="11" width="6.7265625" style="1" customWidth="1"/>
    <col min="12" max="12" width="26.54296875" style="1" customWidth="1"/>
    <col min="13" max="13" width="8.7265625" style="11"/>
    <col min="14" max="16384" width="8.7265625" style="1"/>
  </cols>
  <sheetData>
    <row r="1" spans="1:15" s="28" customFormat="1" ht="20.65" customHeight="1" x14ac:dyDescent="0.45">
      <c r="A1" s="121" t="s">
        <v>89</v>
      </c>
      <c r="B1" s="122"/>
      <c r="C1" s="122"/>
      <c r="D1" s="122"/>
      <c r="E1" s="122"/>
      <c r="F1" s="122"/>
      <c r="G1" s="122"/>
      <c r="H1" s="122"/>
      <c r="I1" s="122"/>
      <c r="J1" s="122"/>
      <c r="K1" s="122"/>
      <c r="L1" s="122"/>
      <c r="M1" s="27"/>
      <c r="O1" s="27"/>
    </row>
    <row r="2" spans="1:15" x14ac:dyDescent="0.35">
      <c r="C2" s="3"/>
      <c r="D2" s="4"/>
      <c r="E2" s="4"/>
      <c r="F2" s="4"/>
      <c r="M2" s="1"/>
    </row>
    <row r="3" spans="1:15" x14ac:dyDescent="0.35">
      <c r="B3" s="100" t="s">
        <v>0</v>
      </c>
      <c r="C3" s="101"/>
      <c r="D3" s="101"/>
      <c r="E3" s="102"/>
      <c r="F3" s="48"/>
      <c r="H3" s="123" t="s">
        <v>10</v>
      </c>
      <c r="I3" s="124"/>
      <c r="J3" s="124"/>
      <c r="K3" s="124"/>
      <c r="L3" s="125"/>
      <c r="M3" s="1"/>
    </row>
    <row r="4" spans="1:15" x14ac:dyDescent="0.35">
      <c r="B4" s="100" t="s">
        <v>1</v>
      </c>
      <c r="C4" s="101"/>
      <c r="D4" s="101"/>
      <c r="E4" s="102"/>
      <c r="F4" s="48"/>
      <c r="H4" s="126" t="s">
        <v>11</v>
      </c>
      <c r="I4" s="124"/>
      <c r="J4" s="124"/>
      <c r="K4" s="124"/>
      <c r="L4" s="125"/>
      <c r="M4" s="1"/>
    </row>
    <row r="5" spans="1:15" x14ac:dyDescent="0.35">
      <c r="A5" s="2"/>
      <c r="B5" s="100" t="s">
        <v>2</v>
      </c>
      <c r="C5" s="101"/>
      <c r="D5" s="101"/>
      <c r="E5" s="102"/>
      <c r="F5" s="48"/>
      <c r="M5" s="1"/>
    </row>
    <row r="6" spans="1:15" x14ac:dyDescent="0.35">
      <c r="A6" s="2"/>
      <c r="C6" s="3"/>
      <c r="D6" s="4"/>
      <c r="E6" s="4"/>
      <c r="F6" s="4"/>
      <c r="M6" s="1"/>
    </row>
    <row r="7" spans="1:15" ht="18.5" x14ac:dyDescent="0.45">
      <c r="A7" s="89" t="s">
        <v>25</v>
      </c>
      <c r="B7" s="99"/>
      <c r="C7" s="99"/>
      <c r="D7" s="99"/>
      <c r="E7" s="99"/>
      <c r="F7" s="99"/>
      <c r="G7" s="99"/>
      <c r="H7" s="99"/>
      <c r="I7" s="99"/>
      <c r="J7" s="99"/>
      <c r="K7" s="99"/>
      <c r="L7" s="99"/>
      <c r="M7" s="1"/>
    </row>
    <row r="8" spans="1:15" x14ac:dyDescent="0.35">
      <c r="A8" s="1" t="s">
        <v>3</v>
      </c>
    </row>
    <row r="9" spans="1:15" x14ac:dyDescent="0.35">
      <c r="B9" s="49"/>
      <c r="C9" s="1">
        <v>1</v>
      </c>
      <c r="D9" s="5" t="s">
        <v>28</v>
      </c>
      <c r="E9" s="6"/>
      <c r="M9" s="1"/>
    </row>
    <row r="10" spans="1:15" s="8" customFormat="1" x14ac:dyDescent="0.35">
      <c r="C10" s="9"/>
      <c r="E10" s="114" t="s">
        <v>4</v>
      </c>
      <c r="F10" s="115"/>
      <c r="G10" s="25" t="s">
        <v>29</v>
      </c>
      <c r="H10" s="26" t="s">
        <v>5</v>
      </c>
      <c r="I10" s="116" t="s">
        <v>30</v>
      </c>
      <c r="J10" s="117"/>
      <c r="K10" s="118" t="s">
        <v>31</v>
      </c>
      <c r="L10" s="117"/>
    </row>
    <row r="11" spans="1:15" ht="30.4" customHeight="1" x14ac:dyDescent="0.35">
      <c r="B11" s="49"/>
      <c r="E11" s="119" t="s">
        <v>8</v>
      </c>
      <c r="F11" s="120"/>
      <c r="G11" s="50"/>
      <c r="H11" s="47" t="s">
        <v>102</v>
      </c>
      <c r="I11" s="108">
        <v>2</v>
      </c>
      <c r="J11" s="109"/>
      <c r="K11" s="110" t="s">
        <v>13</v>
      </c>
      <c r="L11" s="111"/>
    </row>
    <row r="12" spans="1:15" ht="30.4" customHeight="1" x14ac:dyDescent="0.35">
      <c r="B12" s="49"/>
      <c r="E12" s="105" t="s">
        <v>24</v>
      </c>
      <c r="F12" s="94"/>
      <c r="G12" s="50"/>
      <c r="H12" s="47" t="s">
        <v>104</v>
      </c>
      <c r="I12" s="112">
        <v>5</v>
      </c>
      <c r="J12" s="113"/>
      <c r="K12" s="110" t="s">
        <v>34</v>
      </c>
      <c r="L12" s="111"/>
    </row>
    <row r="13" spans="1:15" ht="30.4" customHeight="1" x14ac:dyDescent="0.35">
      <c r="B13" s="49"/>
      <c r="E13" s="105" t="s">
        <v>12</v>
      </c>
      <c r="F13" s="94"/>
      <c r="G13" s="50"/>
      <c r="H13" s="47" t="s">
        <v>103</v>
      </c>
      <c r="I13" s="112">
        <v>45</v>
      </c>
      <c r="J13" s="113"/>
      <c r="K13" s="110" t="s">
        <v>35</v>
      </c>
      <c r="L13" s="111"/>
    </row>
    <row r="14" spans="1:15" ht="30.4" customHeight="1" x14ac:dyDescent="0.35">
      <c r="B14" s="49"/>
      <c r="E14" s="105" t="s">
        <v>27</v>
      </c>
      <c r="F14" s="94"/>
      <c r="G14" s="50"/>
      <c r="H14" s="47" t="s">
        <v>101</v>
      </c>
      <c r="I14" s="108">
        <v>3</v>
      </c>
      <c r="J14" s="109"/>
      <c r="K14" s="110" t="s">
        <v>34</v>
      </c>
      <c r="L14" s="111"/>
    </row>
    <row r="15" spans="1:15" ht="42.65" customHeight="1" x14ac:dyDescent="0.35">
      <c r="B15" s="49"/>
      <c r="E15" s="106" t="s">
        <v>49</v>
      </c>
      <c r="F15" s="107"/>
      <c r="G15" s="50"/>
      <c r="H15" s="47" t="s">
        <v>102</v>
      </c>
      <c r="I15" s="108">
        <f>990+H49</f>
        <v>990</v>
      </c>
      <c r="J15" s="109"/>
      <c r="K15" s="110" t="s">
        <v>13</v>
      </c>
      <c r="L15" s="111"/>
    </row>
    <row r="17" spans="1:13" s="39" customFormat="1" x14ac:dyDescent="0.35">
      <c r="B17" s="49"/>
      <c r="C17" s="1">
        <v>2</v>
      </c>
      <c r="D17" s="5" t="s">
        <v>112</v>
      </c>
      <c r="E17" s="6"/>
      <c r="F17" s="35"/>
      <c r="G17" s="40"/>
      <c r="H17" s="35"/>
      <c r="I17" s="35"/>
      <c r="J17" s="35"/>
      <c r="K17" s="41"/>
      <c r="M17" s="35"/>
    </row>
    <row r="18" spans="1:13" s="39" customFormat="1" x14ac:dyDescent="0.35">
      <c r="B18" s="8"/>
      <c r="C18" s="1"/>
      <c r="D18" s="5"/>
      <c r="E18" s="103" t="s">
        <v>4</v>
      </c>
      <c r="F18" s="104"/>
      <c r="G18" s="31" t="s">
        <v>17</v>
      </c>
      <c r="H18" s="35"/>
      <c r="I18" s="35"/>
      <c r="J18" s="35"/>
      <c r="K18" s="41"/>
      <c r="M18" s="35"/>
    </row>
    <row r="19" spans="1:13" x14ac:dyDescent="0.35">
      <c r="B19" s="49"/>
      <c r="E19" s="105" t="s">
        <v>12</v>
      </c>
      <c r="F19" s="94"/>
      <c r="G19" s="16">
        <v>45</v>
      </c>
      <c r="M19" s="1"/>
    </row>
    <row r="20" spans="1:13" x14ac:dyDescent="0.35">
      <c r="B20" s="49"/>
      <c r="E20" s="105" t="s">
        <v>24</v>
      </c>
      <c r="F20" s="94"/>
      <c r="G20" s="16">
        <v>5</v>
      </c>
      <c r="M20" s="1"/>
    </row>
    <row r="21" spans="1:13" s="56" customFormat="1" ht="31.9" customHeight="1" x14ac:dyDescent="0.35">
      <c r="B21" s="67"/>
      <c r="C21" s="85" t="s">
        <v>138</v>
      </c>
      <c r="D21" s="82"/>
      <c r="E21" s="82"/>
      <c r="F21" s="82"/>
      <c r="G21" s="82"/>
      <c r="H21" s="82"/>
      <c r="I21" s="82"/>
      <c r="J21" s="82"/>
      <c r="K21" s="82"/>
      <c r="L21" s="82"/>
    </row>
    <row r="22" spans="1:13" x14ac:dyDescent="0.35">
      <c r="B22" s="49"/>
      <c r="C22" s="1">
        <v>3</v>
      </c>
      <c r="D22" s="6" t="s">
        <v>33</v>
      </c>
      <c r="E22" s="6"/>
      <c r="F22" s="6"/>
      <c r="M22" s="1"/>
    </row>
    <row r="23" spans="1:13" x14ac:dyDescent="0.35">
      <c r="B23" s="49"/>
      <c r="C23" s="1">
        <v>4</v>
      </c>
      <c r="D23" s="6" t="s">
        <v>18</v>
      </c>
      <c r="E23" s="6"/>
      <c r="F23" s="6"/>
      <c r="M23" s="1"/>
    </row>
    <row r="24" spans="1:13" s="39" customFormat="1" x14ac:dyDescent="0.35">
      <c r="B24" s="49"/>
      <c r="C24" s="1"/>
      <c r="D24" s="1" t="s">
        <v>140</v>
      </c>
      <c r="E24" s="6"/>
      <c r="F24" s="35"/>
      <c r="G24" s="40"/>
      <c r="H24" s="35"/>
      <c r="I24" s="35"/>
      <c r="J24" s="35"/>
      <c r="K24" s="41"/>
      <c r="M24" s="35"/>
    </row>
    <row r="26" spans="1:13" ht="18.5" x14ac:dyDescent="0.45">
      <c r="A26" s="89" t="s">
        <v>118</v>
      </c>
      <c r="B26" s="99"/>
      <c r="C26" s="99"/>
      <c r="D26" s="99"/>
      <c r="E26" s="99"/>
      <c r="F26" s="99"/>
      <c r="G26" s="99"/>
      <c r="H26" s="99"/>
      <c r="I26" s="99"/>
      <c r="J26" s="99"/>
      <c r="K26" s="99"/>
      <c r="L26" s="99"/>
      <c r="M26" s="1"/>
    </row>
    <row r="28" spans="1:13" x14ac:dyDescent="0.35">
      <c r="B28" s="49"/>
      <c r="C28" s="1">
        <v>1</v>
      </c>
      <c r="D28" s="1" t="s">
        <v>90</v>
      </c>
      <c r="H28" s="6"/>
    </row>
    <row r="29" spans="1:13" x14ac:dyDescent="0.35">
      <c r="B29" s="49"/>
      <c r="C29" s="1">
        <v>2</v>
      </c>
      <c r="D29" s="1" t="s">
        <v>91</v>
      </c>
      <c r="H29" s="6"/>
    </row>
    <row r="30" spans="1:13" x14ac:dyDescent="0.35">
      <c r="B30" s="49"/>
      <c r="C30" s="1">
        <v>3</v>
      </c>
      <c r="D30" s="1" t="s">
        <v>113</v>
      </c>
    </row>
    <row r="31" spans="1:13" x14ac:dyDescent="0.35">
      <c r="B31" s="49"/>
      <c r="C31" s="1">
        <v>4</v>
      </c>
      <c r="D31" s="6" t="s">
        <v>47</v>
      </c>
      <c r="E31" s="6"/>
      <c r="F31" s="6"/>
      <c r="G31" s="7"/>
      <c r="H31" s="7"/>
      <c r="I31" s="7"/>
    </row>
    <row r="32" spans="1:13" x14ac:dyDescent="0.35">
      <c r="B32" s="49"/>
      <c r="C32" s="1">
        <v>5</v>
      </c>
      <c r="D32" s="6" t="s">
        <v>48</v>
      </c>
      <c r="E32" s="6"/>
      <c r="F32" s="6"/>
      <c r="G32" s="7"/>
      <c r="H32" s="7"/>
      <c r="I32" s="7"/>
    </row>
    <row r="33" spans="1:13" x14ac:dyDescent="0.35">
      <c r="B33" s="49"/>
      <c r="C33" s="1">
        <v>6</v>
      </c>
      <c r="D33" s="6" t="s">
        <v>92</v>
      </c>
      <c r="E33" s="6"/>
      <c r="F33" s="6"/>
      <c r="G33" s="7"/>
      <c r="H33" s="7"/>
      <c r="I33" s="7"/>
    </row>
    <row r="34" spans="1:13" x14ac:dyDescent="0.35">
      <c r="B34" s="49"/>
      <c r="C34" s="1">
        <v>7</v>
      </c>
      <c r="D34" s="6" t="s">
        <v>56</v>
      </c>
      <c r="F34" s="6"/>
      <c r="G34" s="7"/>
      <c r="H34" s="7"/>
      <c r="I34" s="7"/>
    </row>
    <row r="35" spans="1:13" x14ac:dyDescent="0.35">
      <c r="B35" s="11"/>
      <c r="D35" s="6"/>
      <c r="F35" s="6"/>
      <c r="G35" s="7"/>
      <c r="H35" s="7"/>
      <c r="I35" s="7"/>
    </row>
    <row r="36" spans="1:13" x14ac:dyDescent="0.35">
      <c r="B36" s="11"/>
      <c r="C36" s="1" t="s">
        <v>93</v>
      </c>
      <c r="E36" s="6"/>
      <c r="F36" s="6"/>
      <c r="G36" s="7"/>
      <c r="H36" s="7"/>
      <c r="I36" s="7"/>
    </row>
    <row r="37" spans="1:13" x14ac:dyDescent="0.35">
      <c r="B37" s="11"/>
      <c r="E37" s="6"/>
      <c r="F37" s="6"/>
      <c r="G37" s="7"/>
      <c r="H37" s="7"/>
      <c r="I37" s="7"/>
    </row>
    <row r="38" spans="1:13" x14ac:dyDescent="0.35">
      <c r="B38" s="29" t="s">
        <v>57</v>
      </c>
      <c r="C38" s="30"/>
      <c r="D38" s="30"/>
      <c r="E38" s="30"/>
      <c r="F38" s="49"/>
      <c r="G38" s="7"/>
      <c r="H38" s="7"/>
      <c r="I38" s="7"/>
    </row>
    <row r="39" spans="1:13" x14ac:dyDescent="0.35">
      <c r="B39" s="11"/>
      <c r="E39" s="6"/>
      <c r="F39" s="6"/>
      <c r="G39" s="7"/>
      <c r="H39" s="7"/>
      <c r="I39" s="7"/>
    </row>
    <row r="40" spans="1:13" ht="18.5" x14ac:dyDescent="0.45">
      <c r="A40" s="89" t="s">
        <v>111</v>
      </c>
      <c r="B40" s="99"/>
      <c r="C40" s="99"/>
      <c r="D40" s="99"/>
      <c r="E40" s="99"/>
      <c r="F40" s="99"/>
      <c r="G40" s="99"/>
      <c r="H40" s="99"/>
      <c r="I40" s="99"/>
      <c r="J40" s="99"/>
      <c r="K40" s="99"/>
      <c r="L40" s="99"/>
      <c r="M40" s="1"/>
    </row>
    <row r="41" spans="1:13" s="42" customFormat="1" x14ac:dyDescent="0.35">
      <c r="M41" s="43"/>
    </row>
    <row r="42" spans="1:13" x14ac:dyDescent="0.35">
      <c r="B42" s="49"/>
      <c r="C42" s="1">
        <v>1</v>
      </c>
      <c r="D42" s="6" t="s">
        <v>19</v>
      </c>
      <c r="E42" s="6"/>
      <c r="F42" s="6"/>
      <c r="G42" s="7"/>
      <c r="H42" s="7"/>
      <c r="I42" s="7"/>
    </row>
    <row r="43" spans="1:13" x14ac:dyDescent="0.35">
      <c r="D43" s="6"/>
      <c r="E43" s="86" t="s">
        <v>43</v>
      </c>
      <c r="F43" s="87"/>
      <c r="G43" s="88"/>
      <c r="H43" s="31" t="s">
        <v>42</v>
      </c>
      <c r="I43" s="7"/>
    </row>
    <row r="44" spans="1:13" x14ac:dyDescent="0.35">
      <c r="B44" s="49"/>
      <c r="C44" s="11"/>
      <c r="E44" s="97" t="s">
        <v>94</v>
      </c>
      <c r="F44" s="98"/>
      <c r="G44" s="88"/>
      <c r="H44" s="12"/>
    </row>
    <row r="45" spans="1:13" x14ac:dyDescent="0.35">
      <c r="B45" s="11"/>
      <c r="C45" s="11"/>
      <c r="E45" s="36"/>
      <c r="F45" s="32"/>
      <c r="G45" s="44"/>
      <c r="H45" s="38"/>
    </row>
    <row r="46" spans="1:13" x14ac:dyDescent="0.35">
      <c r="B46" s="49"/>
      <c r="C46" s="1">
        <v>2</v>
      </c>
      <c r="D46" s="6" t="s">
        <v>95</v>
      </c>
      <c r="E46" s="6"/>
      <c r="F46" s="6"/>
      <c r="G46" s="7"/>
      <c r="H46" s="7"/>
      <c r="I46" s="7"/>
    </row>
    <row r="47" spans="1:13" x14ac:dyDescent="0.35">
      <c r="D47" s="6"/>
      <c r="E47" s="86" t="s">
        <v>4</v>
      </c>
      <c r="F47" s="96"/>
      <c r="G47" s="88"/>
      <c r="H47" s="31" t="s">
        <v>17</v>
      </c>
      <c r="I47" s="7"/>
    </row>
    <row r="48" spans="1:13" ht="14.65" customHeight="1" x14ac:dyDescent="0.35">
      <c r="B48" s="49"/>
      <c r="D48" s="6"/>
      <c r="E48" s="93" t="s">
        <v>77</v>
      </c>
      <c r="F48" s="94"/>
      <c r="G48" s="95"/>
      <c r="H48" s="46">
        <f>(5*H44)/20</f>
        <v>0</v>
      </c>
    </row>
    <row r="49" spans="1:13" x14ac:dyDescent="0.35">
      <c r="B49" s="49"/>
      <c r="D49" s="6"/>
      <c r="E49" s="93" t="s">
        <v>16</v>
      </c>
      <c r="F49" s="94"/>
      <c r="G49" s="95"/>
      <c r="H49" s="13">
        <f>H44-H48</f>
        <v>0</v>
      </c>
    </row>
    <row r="50" spans="1:13" x14ac:dyDescent="0.35">
      <c r="B50" s="8"/>
      <c r="D50" s="6"/>
      <c r="E50" s="91" t="s">
        <v>9</v>
      </c>
      <c r="F50" s="92"/>
      <c r="G50" s="88"/>
      <c r="H50" s="45">
        <f>SUM(H48:H49)</f>
        <v>0</v>
      </c>
    </row>
    <row r="51" spans="1:13" x14ac:dyDescent="0.35">
      <c r="B51" s="8"/>
      <c r="D51" s="6"/>
      <c r="E51" s="36"/>
      <c r="F51" s="32"/>
      <c r="G51" s="37"/>
      <c r="H51" s="44"/>
    </row>
    <row r="52" spans="1:13" x14ac:dyDescent="0.35">
      <c r="B52" s="49"/>
      <c r="C52" s="1">
        <v>3</v>
      </c>
      <c r="D52" s="6" t="s">
        <v>56</v>
      </c>
      <c r="E52" s="6"/>
      <c r="F52" s="6"/>
      <c r="G52" s="7"/>
      <c r="H52" s="7"/>
      <c r="I52" s="7"/>
    </row>
    <row r="53" spans="1:13" x14ac:dyDescent="0.35">
      <c r="C53" s="6"/>
      <c r="E53" s="6"/>
      <c r="F53" s="6"/>
      <c r="G53" s="7"/>
      <c r="H53" s="7"/>
      <c r="I53" s="7"/>
    </row>
    <row r="54" spans="1:13" x14ac:dyDescent="0.35">
      <c r="C54" s="1" t="s">
        <v>96</v>
      </c>
      <c r="E54" s="6"/>
      <c r="F54" s="6"/>
      <c r="G54" s="7"/>
      <c r="H54" s="7"/>
      <c r="I54" s="7"/>
    </row>
    <row r="55" spans="1:13" x14ac:dyDescent="0.35">
      <c r="C55" s="6"/>
      <c r="E55" s="6"/>
      <c r="F55" s="6"/>
      <c r="G55" s="7"/>
      <c r="H55" s="7"/>
      <c r="I55" s="7"/>
    </row>
    <row r="56" spans="1:13" x14ac:dyDescent="0.35">
      <c r="B56" s="29" t="s">
        <v>57</v>
      </c>
      <c r="C56" s="30"/>
      <c r="D56" s="30"/>
      <c r="E56" s="30"/>
      <c r="F56" s="49"/>
      <c r="G56" s="7"/>
      <c r="H56" s="7"/>
      <c r="I56" s="7"/>
    </row>
    <row r="57" spans="1:13" x14ac:dyDescent="0.35">
      <c r="D57" s="6"/>
      <c r="E57" s="6"/>
      <c r="F57" s="6"/>
      <c r="G57" s="7"/>
      <c r="H57" s="7"/>
      <c r="I57" s="7"/>
    </row>
    <row r="58" spans="1:13" ht="18.5" x14ac:dyDescent="0.45">
      <c r="A58" s="89" t="s">
        <v>119</v>
      </c>
      <c r="B58" s="99"/>
      <c r="C58" s="99"/>
      <c r="D58" s="99"/>
      <c r="E58" s="99"/>
      <c r="F58" s="99"/>
      <c r="G58" s="99"/>
      <c r="H58" s="99"/>
      <c r="I58" s="99"/>
      <c r="J58" s="99"/>
      <c r="K58" s="99"/>
      <c r="L58" s="99"/>
      <c r="M58" s="1"/>
    </row>
    <row r="59" spans="1:13" s="42" customFormat="1" x14ac:dyDescent="0.35">
      <c r="M59" s="43"/>
    </row>
    <row r="60" spans="1:13" x14ac:dyDescent="0.35">
      <c r="B60" s="49"/>
      <c r="C60" s="1">
        <v>1</v>
      </c>
      <c r="D60" s="6" t="s">
        <v>19</v>
      </c>
      <c r="E60" s="6"/>
      <c r="F60" s="6"/>
      <c r="G60" s="7"/>
      <c r="H60" s="7"/>
      <c r="I60" s="7"/>
    </row>
    <row r="61" spans="1:13" x14ac:dyDescent="0.35">
      <c r="D61" s="6"/>
      <c r="E61" s="86" t="s">
        <v>43</v>
      </c>
      <c r="F61" s="87"/>
      <c r="G61" s="88"/>
      <c r="H61" s="31" t="s">
        <v>42</v>
      </c>
      <c r="I61" s="7"/>
    </row>
    <row r="62" spans="1:13" x14ac:dyDescent="0.35">
      <c r="B62" s="49"/>
      <c r="C62" s="11"/>
      <c r="E62" s="97" t="s">
        <v>94</v>
      </c>
      <c r="F62" s="98"/>
      <c r="G62" s="88"/>
      <c r="H62" s="12"/>
    </row>
    <row r="63" spans="1:13" x14ac:dyDescent="0.35">
      <c r="B63" s="11"/>
      <c r="C63" s="11"/>
      <c r="E63" s="36"/>
      <c r="F63" s="32"/>
      <c r="G63" s="44"/>
      <c r="H63" s="38"/>
    </row>
    <row r="64" spans="1:13" x14ac:dyDescent="0.35">
      <c r="B64" s="49"/>
      <c r="C64" s="1">
        <v>2</v>
      </c>
      <c r="D64" s="6" t="s">
        <v>121</v>
      </c>
      <c r="E64" s="6"/>
      <c r="F64" s="6"/>
      <c r="G64" s="7"/>
      <c r="H64" s="7"/>
      <c r="I64" s="7"/>
    </row>
    <row r="65" spans="1:13" x14ac:dyDescent="0.35">
      <c r="D65" s="6"/>
      <c r="E65" s="86" t="s">
        <v>4</v>
      </c>
      <c r="F65" s="96"/>
      <c r="G65" s="88"/>
      <c r="H65" s="31" t="s">
        <v>17</v>
      </c>
      <c r="I65" s="7"/>
    </row>
    <row r="66" spans="1:13" ht="14.65" customHeight="1" x14ac:dyDescent="0.35">
      <c r="B66" s="49"/>
      <c r="D66" s="6"/>
      <c r="E66" s="93" t="s">
        <v>120</v>
      </c>
      <c r="F66" s="94"/>
      <c r="G66" s="95"/>
      <c r="H66" s="55">
        <f>(0.02*H62)/10</f>
        <v>0</v>
      </c>
    </row>
    <row r="67" spans="1:13" x14ac:dyDescent="0.35">
      <c r="B67" s="49"/>
      <c r="D67" s="6"/>
      <c r="E67" s="93" t="s">
        <v>27</v>
      </c>
      <c r="F67" s="94"/>
      <c r="G67" s="95"/>
      <c r="H67" s="13">
        <f>H62-H66</f>
        <v>0</v>
      </c>
    </row>
    <row r="68" spans="1:13" x14ac:dyDescent="0.35">
      <c r="B68" s="8"/>
      <c r="D68" s="6"/>
      <c r="E68" s="91" t="s">
        <v>9</v>
      </c>
      <c r="F68" s="92"/>
      <c r="G68" s="88"/>
      <c r="H68" s="45">
        <f>SUM(H66:H67)</f>
        <v>0</v>
      </c>
    </row>
    <row r="69" spans="1:13" x14ac:dyDescent="0.35">
      <c r="B69" s="8"/>
      <c r="D69" s="6"/>
      <c r="E69" s="36"/>
      <c r="F69" s="32"/>
      <c r="G69" s="37"/>
      <c r="H69" s="44"/>
    </row>
    <row r="70" spans="1:13" x14ac:dyDescent="0.35">
      <c r="B70" s="49"/>
      <c r="C70" s="1">
        <v>3</v>
      </c>
      <c r="D70" s="6" t="s">
        <v>56</v>
      </c>
      <c r="E70" s="6"/>
      <c r="F70" s="6"/>
      <c r="G70" s="7"/>
      <c r="H70" s="7"/>
      <c r="I70" s="7"/>
    </row>
    <row r="71" spans="1:13" x14ac:dyDescent="0.35">
      <c r="C71" s="6"/>
      <c r="E71" s="6"/>
      <c r="F71" s="6"/>
      <c r="G71" s="7"/>
      <c r="H71" s="7"/>
      <c r="I71" s="7"/>
    </row>
    <row r="72" spans="1:13" x14ac:dyDescent="0.35">
      <c r="C72" s="1" t="s">
        <v>96</v>
      </c>
      <c r="E72" s="6"/>
      <c r="F72" s="6"/>
      <c r="G72" s="7"/>
      <c r="H72" s="7"/>
      <c r="I72" s="7"/>
    </row>
    <row r="73" spans="1:13" x14ac:dyDescent="0.35">
      <c r="C73" s="6"/>
      <c r="E73" s="6"/>
      <c r="F73" s="6"/>
      <c r="G73" s="7"/>
      <c r="H73" s="7"/>
      <c r="I73" s="7"/>
    </row>
    <row r="74" spans="1:13" x14ac:dyDescent="0.35">
      <c r="B74" s="53" t="s">
        <v>57</v>
      </c>
      <c r="C74" s="54"/>
      <c r="D74" s="54"/>
      <c r="E74" s="54"/>
      <c r="F74" s="49"/>
      <c r="G74" s="7"/>
      <c r="H74" s="7"/>
      <c r="I74" s="7"/>
    </row>
    <row r="75" spans="1:13" x14ac:dyDescent="0.35">
      <c r="D75" s="6"/>
      <c r="E75" s="6"/>
      <c r="F75" s="6"/>
      <c r="G75" s="7"/>
      <c r="H75" s="7"/>
      <c r="I75" s="7"/>
    </row>
    <row r="76" spans="1:13" ht="18.5" x14ac:dyDescent="0.35">
      <c r="A76" s="89" t="s">
        <v>97</v>
      </c>
      <c r="B76" s="90"/>
      <c r="C76" s="90"/>
      <c r="D76" s="90"/>
      <c r="E76" s="90"/>
      <c r="F76" s="90"/>
      <c r="G76" s="90"/>
      <c r="H76" s="90"/>
      <c r="I76" s="90"/>
      <c r="J76" s="90"/>
      <c r="K76" s="90"/>
      <c r="L76" s="90"/>
      <c r="M76" s="1"/>
    </row>
  </sheetData>
  <sheetProtection algorithmName="SHA-512" hashValue="j7o0HZ4zpBZaS5U98VRGJaG6/0LE4A4IJSxYVqD6fXh4nu5kvEzMSBujCmhmsPYo+IsvTtJJOM67G81bH1q+vA==" saltValue="fp61owGsGs0M/xB5NLX0Qg==" spinCount="100000" sheet="1" objects="1" scenarios="1"/>
  <mergeCells count="45">
    <mergeCell ref="A1:L1"/>
    <mergeCell ref="B3:E3"/>
    <mergeCell ref="H3:L3"/>
    <mergeCell ref="B4:E4"/>
    <mergeCell ref="H4:L4"/>
    <mergeCell ref="A7:L7"/>
    <mergeCell ref="E10:F10"/>
    <mergeCell ref="I10:J10"/>
    <mergeCell ref="K10:L10"/>
    <mergeCell ref="E11:F11"/>
    <mergeCell ref="I11:J11"/>
    <mergeCell ref="K11:L11"/>
    <mergeCell ref="K14:L14"/>
    <mergeCell ref="E12:F12"/>
    <mergeCell ref="I12:J12"/>
    <mergeCell ref="K12:L12"/>
    <mergeCell ref="E13:F13"/>
    <mergeCell ref="I13:J13"/>
    <mergeCell ref="K13:L13"/>
    <mergeCell ref="B5:E5"/>
    <mergeCell ref="E48:G48"/>
    <mergeCell ref="E50:G50"/>
    <mergeCell ref="E43:G43"/>
    <mergeCell ref="E44:G44"/>
    <mergeCell ref="E47:G47"/>
    <mergeCell ref="A26:L26"/>
    <mergeCell ref="A40:L40"/>
    <mergeCell ref="E18:F18"/>
    <mergeCell ref="E19:F19"/>
    <mergeCell ref="E20:F20"/>
    <mergeCell ref="E15:F15"/>
    <mergeCell ref="I15:J15"/>
    <mergeCell ref="K15:L15"/>
    <mergeCell ref="E14:F14"/>
    <mergeCell ref="I14:J14"/>
    <mergeCell ref="C21:L21"/>
    <mergeCell ref="E61:G61"/>
    <mergeCell ref="A76:L76"/>
    <mergeCell ref="E68:G68"/>
    <mergeCell ref="E67:G67"/>
    <mergeCell ref="E66:G66"/>
    <mergeCell ref="E65:G65"/>
    <mergeCell ref="E62:G62"/>
    <mergeCell ref="A58:L58"/>
    <mergeCell ref="E49:G49"/>
  </mergeCells>
  <pageMargins left="0.70866141732283472" right="0.70866141732283472" top="0.74803149606299213" bottom="0.74803149606299213" header="0.31496062992125984" footer="0.31496062992125984"/>
  <pageSetup paperSize="9" scale="96" fitToHeight="0" orientation="portrait" r:id="rId1"/>
  <headerFooter>
    <oddHeader>&amp;R&amp;G</oddHeader>
    <oddFooter>&amp;L&amp;8Version: 4.0&amp;C&amp;8
&amp;P of &amp;N&amp;R&amp;8
Effective Date: 27/04/2022</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86"/>
  <sheetViews>
    <sheetView zoomScaleNormal="100" workbookViewId="0">
      <selection activeCell="C43" sqref="C43"/>
    </sheetView>
  </sheetViews>
  <sheetFormatPr defaultColWidth="8.7265625" defaultRowHeight="14.5" x14ac:dyDescent="0.35"/>
  <cols>
    <col min="1" max="4" width="2.7265625" style="1" customWidth="1"/>
    <col min="5" max="5" width="5.54296875" style="1" customWidth="1"/>
    <col min="6" max="6" width="14.26953125" style="1" customWidth="1"/>
    <col min="7" max="7" width="28.26953125" style="1" customWidth="1"/>
    <col min="8" max="8" width="17.7265625" style="1" customWidth="1"/>
    <col min="9" max="9" width="12.7265625" style="1" customWidth="1"/>
    <col min="10" max="10" width="13.26953125" style="1" customWidth="1"/>
    <col min="11" max="11" width="6.7265625" style="1" customWidth="1"/>
    <col min="12" max="12" width="26.54296875" style="1" customWidth="1"/>
    <col min="13" max="13" width="8.7265625" style="11"/>
    <col min="14" max="16384" width="8.7265625" style="1"/>
  </cols>
  <sheetData>
    <row r="1" spans="1:15" s="28" customFormat="1" ht="18.5" x14ac:dyDescent="0.45">
      <c r="A1" s="121" t="s">
        <v>54</v>
      </c>
      <c r="B1" s="122"/>
      <c r="C1" s="122"/>
      <c r="D1" s="122"/>
      <c r="E1" s="122"/>
      <c r="F1" s="122"/>
      <c r="G1" s="122"/>
      <c r="H1" s="122"/>
      <c r="I1" s="122"/>
      <c r="J1" s="122"/>
      <c r="K1" s="122"/>
      <c r="L1" s="122"/>
      <c r="M1" s="27"/>
      <c r="O1" s="27"/>
    </row>
    <row r="2" spans="1:15" x14ac:dyDescent="0.35">
      <c r="C2" s="3"/>
      <c r="D2" s="4"/>
      <c r="E2" s="4"/>
      <c r="F2" s="4"/>
      <c r="M2" s="1"/>
    </row>
    <row r="3" spans="1:15" x14ac:dyDescent="0.35">
      <c r="B3" s="133" t="s">
        <v>26</v>
      </c>
      <c r="C3" s="134"/>
      <c r="D3" s="134"/>
      <c r="E3" s="134"/>
      <c r="F3" s="12"/>
      <c r="H3" s="123" t="s">
        <v>10</v>
      </c>
      <c r="I3" s="124"/>
      <c r="J3" s="124"/>
      <c r="K3" s="124"/>
      <c r="L3" s="125"/>
      <c r="M3" s="1"/>
    </row>
    <row r="4" spans="1:15" x14ac:dyDescent="0.35">
      <c r="B4" s="135" t="s">
        <v>0</v>
      </c>
      <c r="C4" s="136"/>
      <c r="D4" s="136"/>
      <c r="E4" s="137"/>
      <c r="F4" s="48"/>
      <c r="H4" s="126" t="s">
        <v>11</v>
      </c>
      <c r="I4" s="124"/>
      <c r="J4" s="124"/>
      <c r="K4" s="124"/>
      <c r="L4" s="125"/>
      <c r="M4" s="1"/>
    </row>
    <row r="5" spans="1:15" x14ac:dyDescent="0.35">
      <c r="A5" s="2"/>
      <c r="B5" s="138" t="s">
        <v>1</v>
      </c>
      <c r="C5" s="139"/>
      <c r="D5" s="139"/>
      <c r="E5" s="140"/>
      <c r="F5" s="48"/>
      <c r="M5" s="1"/>
    </row>
    <row r="6" spans="1:15" x14ac:dyDescent="0.35">
      <c r="A6" s="2"/>
      <c r="B6" s="29" t="s">
        <v>2</v>
      </c>
      <c r="C6" s="30"/>
      <c r="D6" s="30"/>
      <c r="E6" s="30"/>
      <c r="F6" s="48"/>
      <c r="M6" s="1"/>
    </row>
    <row r="7" spans="1:15" x14ac:dyDescent="0.35">
      <c r="C7" s="3"/>
      <c r="D7" s="4"/>
      <c r="E7" s="4"/>
      <c r="F7" s="4"/>
      <c r="M7" s="1"/>
    </row>
    <row r="8" spans="1:15" ht="18.5" x14ac:dyDescent="0.45">
      <c r="A8" s="89" t="s">
        <v>25</v>
      </c>
      <c r="B8" s="99"/>
      <c r="C8" s="99"/>
      <c r="D8" s="99"/>
      <c r="E8" s="99"/>
      <c r="F8" s="99"/>
      <c r="G8" s="99"/>
      <c r="H8" s="99"/>
      <c r="I8" s="99"/>
      <c r="J8" s="99"/>
      <c r="K8" s="99"/>
      <c r="L8" s="99"/>
      <c r="M8" s="1"/>
    </row>
    <row r="9" spans="1:15" x14ac:dyDescent="0.35">
      <c r="A9" s="1" t="s">
        <v>3</v>
      </c>
    </row>
    <row r="10" spans="1:15" x14ac:dyDescent="0.35">
      <c r="B10" s="49"/>
      <c r="C10" s="1">
        <v>1</v>
      </c>
      <c r="D10" s="5" t="s">
        <v>28</v>
      </c>
      <c r="E10" s="6"/>
      <c r="M10" s="1"/>
    </row>
    <row r="11" spans="1:15" s="8" customFormat="1" x14ac:dyDescent="0.35">
      <c r="C11" s="9"/>
      <c r="E11" s="114" t="s">
        <v>4</v>
      </c>
      <c r="F11" s="115"/>
      <c r="G11" s="25" t="s">
        <v>29</v>
      </c>
      <c r="H11" s="26" t="s">
        <v>5</v>
      </c>
      <c r="I11" s="116" t="s">
        <v>30</v>
      </c>
      <c r="J11" s="117"/>
      <c r="K11" s="118" t="s">
        <v>31</v>
      </c>
      <c r="L11" s="117"/>
    </row>
    <row r="12" spans="1:15" ht="30.4" customHeight="1" x14ac:dyDescent="0.35">
      <c r="B12" s="49"/>
      <c r="E12" s="106" t="s">
        <v>32</v>
      </c>
      <c r="F12" s="107"/>
      <c r="G12" s="50"/>
      <c r="H12" s="47" t="s">
        <v>105</v>
      </c>
      <c r="I12" s="132" t="e">
        <f>H42</f>
        <v>#DIV/0!</v>
      </c>
      <c r="J12" s="113"/>
      <c r="K12" s="110" t="s">
        <v>13</v>
      </c>
      <c r="L12" s="111"/>
    </row>
    <row r="13" spans="1:15" ht="30.4" customHeight="1" x14ac:dyDescent="0.35">
      <c r="B13" s="49"/>
      <c r="E13" s="105" t="s">
        <v>24</v>
      </c>
      <c r="F13" s="94"/>
      <c r="G13" s="50"/>
      <c r="H13" s="47" t="s">
        <v>104</v>
      </c>
      <c r="I13" s="112">
        <f>G22</f>
        <v>5</v>
      </c>
      <c r="J13" s="113"/>
      <c r="K13" s="110" t="s">
        <v>34</v>
      </c>
      <c r="L13" s="111"/>
    </row>
    <row r="14" spans="1:15" ht="30.4" customHeight="1" x14ac:dyDescent="0.35">
      <c r="B14" s="49"/>
      <c r="E14" s="105" t="s">
        <v>12</v>
      </c>
      <c r="F14" s="94"/>
      <c r="G14" s="50"/>
      <c r="H14" s="47" t="s">
        <v>103</v>
      </c>
      <c r="I14" s="112">
        <f>G21</f>
        <v>45</v>
      </c>
      <c r="J14" s="113"/>
      <c r="K14" s="110" t="s">
        <v>35</v>
      </c>
      <c r="L14" s="111"/>
    </row>
    <row r="15" spans="1:15" ht="43.9" customHeight="1" x14ac:dyDescent="0.35">
      <c r="B15" s="49"/>
      <c r="E15" s="106" t="s">
        <v>49</v>
      </c>
      <c r="F15" s="107"/>
      <c r="G15" s="50"/>
      <c r="H15" s="47" t="s">
        <v>102</v>
      </c>
      <c r="I15" s="132">
        <f>990+H76</f>
        <v>1226.4000000000001</v>
      </c>
      <c r="J15" s="113"/>
      <c r="K15" s="110" t="s">
        <v>13</v>
      </c>
      <c r="L15" s="111"/>
    </row>
    <row r="16" spans="1:15" ht="30.4" customHeight="1" x14ac:dyDescent="0.35">
      <c r="B16" s="49"/>
      <c r="E16" s="105" t="s">
        <v>27</v>
      </c>
      <c r="F16" s="94"/>
      <c r="G16" s="50"/>
      <c r="H16" s="47" t="s">
        <v>101</v>
      </c>
      <c r="I16" s="132" t="e">
        <f>H41</f>
        <v>#DIV/0!</v>
      </c>
      <c r="J16" s="113"/>
      <c r="K16" s="110" t="s">
        <v>34</v>
      </c>
      <c r="L16" s="111"/>
    </row>
    <row r="17" spans="1:13" ht="30.4" customHeight="1" x14ac:dyDescent="0.35">
      <c r="B17" s="49"/>
      <c r="E17" s="119" t="s">
        <v>53</v>
      </c>
      <c r="F17" s="120"/>
      <c r="G17" s="50"/>
      <c r="H17" s="47" t="s">
        <v>102</v>
      </c>
      <c r="I17" s="132">
        <f>H75</f>
        <v>3.6</v>
      </c>
      <c r="J17" s="113"/>
      <c r="K17" s="110" t="s">
        <v>13</v>
      </c>
      <c r="L17" s="111"/>
    </row>
    <row r="18" spans="1:13" x14ac:dyDescent="0.35">
      <c r="B18" s="8"/>
      <c r="E18" s="32"/>
      <c r="F18" s="32"/>
      <c r="G18" s="32"/>
      <c r="H18" s="33"/>
      <c r="I18" s="34"/>
      <c r="J18" s="44"/>
      <c r="K18" s="35"/>
      <c r="L18" s="32"/>
    </row>
    <row r="19" spans="1:13" s="39" customFormat="1" x14ac:dyDescent="0.35">
      <c r="B19" s="49"/>
      <c r="C19" s="1">
        <v>2</v>
      </c>
      <c r="D19" s="5" t="s">
        <v>112</v>
      </c>
      <c r="E19" s="6"/>
      <c r="F19" s="35"/>
      <c r="G19" s="40"/>
      <c r="H19" s="35"/>
      <c r="I19" s="35"/>
      <c r="J19" s="35"/>
      <c r="K19" s="41"/>
      <c r="M19" s="35"/>
    </row>
    <row r="20" spans="1:13" s="39" customFormat="1" x14ac:dyDescent="0.35">
      <c r="B20" s="8"/>
      <c r="C20" s="1"/>
      <c r="D20" s="5"/>
      <c r="E20" s="103" t="s">
        <v>4</v>
      </c>
      <c r="F20" s="104"/>
      <c r="G20" s="31" t="s">
        <v>17</v>
      </c>
      <c r="H20" s="35"/>
      <c r="I20" s="35"/>
      <c r="J20" s="35"/>
      <c r="K20" s="41"/>
      <c r="M20" s="35"/>
    </row>
    <row r="21" spans="1:13" x14ac:dyDescent="0.35">
      <c r="B21" s="49"/>
      <c r="E21" s="105" t="s">
        <v>12</v>
      </c>
      <c r="F21" s="94"/>
      <c r="G21" s="16">
        <v>45</v>
      </c>
      <c r="M21" s="1"/>
    </row>
    <row r="22" spans="1:13" x14ac:dyDescent="0.35">
      <c r="B22" s="49"/>
      <c r="E22" s="105" t="s">
        <v>24</v>
      </c>
      <c r="F22" s="94"/>
      <c r="G22" s="16">
        <v>5</v>
      </c>
      <c r="M22" s="1"/>
    </row>
    <row r="23" spans="1:13" s="56" customFormat="1" ht="31.9" customHeight="1" x14ac:dyDescent="0.35">
      <c r="B23" s="67"/>
      <c r="C23" s="85" t="s">
        <v>138</v>
      </c>
      <c r="D23" s="82"/>
      <c r="E23" s="82"/>
      <c r="F23" s="82"/>
      <c r="G23" s="82"/>
      <c r="H23" s="82"/>
      <c r="I23" s="82"/>
      <c r="J23" s="82"/>
      <c r="K23" s="82"/>
      <c r="L23" s="82"/>
    </row>
    <row r="24" spans="1:13" x14ac:dyDescent="0.35">
      <c r="B24" s="49"/>
      <c r="C24" s="1">
        <v>3</v>
      </c>
      <c r="D24" s="6" t="s">
        <v>33</v>
      </c>
      <c r="E24" s="6"/>
      <c r="F24" s="6"/>
      <c r="M24" s="1"/>
    </row>
    <row r="25" spans="1:13" x14ac:dyDescent="0.35">
      <c r="B25" s="49"/>
      <c r="C25" s="1">
        <v>4</v>
      </c>
      <c r="D25" s="6" t="s">
        <v>18</v>
      </c>
      <c r="E25" s="6"/>
      <c r="F25" s="6"/>
      <c r="M25" s="1"/>
    </row>
    <row r="26" spans="1:13" s="39" customFormat="1" x14ac:dyDescent="0.35">
      <c r="B26" s="49"/>
      <c r="C26" s="1"/>
      <c r="D26" s="1" t="s">
        <v>140</v>
      </c>
      <c r="E26" s="6"/>
      <c r="F26" s="35"/>
      <c r="G26" s="40"/>
      <c r="H26" s="35"/>
      <c r="I26" s="35"/>
      <c r="J26" s="35"/>
      <c r="K26" s="41"/>
      <c r="M26" s="35"/>
    </row>
    <row r="28" spans="1:13" ht="18.5" x14ac:dyDescent="0.45">
      <c r="A28" s="89" t="s">
        <v>106</v>
      </c>
      <c r="B28" s="99"/>
      <c r="C28" s="99"/>
      <c r="D28" s="99"/>
      <c r="E28" s="99"/>
      <c r="F28" s="99"/>
      <c r="G28" s="99"/>
      <c r="H28" s="99"/>
      <c r="I28" s="99"/>
      <c r="J28" s="99"/>
      <c r="K28" s="99"/>
      <c r="L28" s="99"/>
      <c r="M28" s="1"/>
    </row>
    <row r="29" spans="1:13" s="42" customFormat="1" x14ac:dyDescent="0.35">
      <c r="M29" s="43"/>
    </row>
    <row r="30" spans="1:13" x14ac:dyDescent="0.35">
      <c r="B30" s="49"/>
      <c r="C30" s="1">
        <v>1</v>
      </c>
      <c r="D30" s="6" t="s">
        <v>19</v>
      </c>
      <c r="E30" s="6"/>
      <c r="F30" s="6"/>
      <c r="G30" s="7"/>
      <c r="H30" s="7"/>
      <c r="I30" s="7"/>
    </row>
    <row r="31" spans="1:13" x14ac:dyDescent="0.35">
      <c r="D31" s="6"/>
      <c r="E31" s="86" t="s">
        <v>43</v>
      </c>
      <c r="F31" s="87"/>
      <c r="G31" s="88"/>
      <c r="H31" s="31" t="s">
        <v>42</v>
      </c>
      <c r="I31" s="7"/>
    </row>
    <row r="32" spans="1:13" x14ac:dyDescent="0.35">
      <c r="B32" s="51"/>
      <c r="D32" s="6"/>
      <c r="E32" s="97" t="s">
        <v>36</v>
      </c>
      <c r="F32" s="98"/>
      <c r="G32" s="88"/>
      <c r="H32" s="12"/>
      <c r="I32" s="7"/>
    </row>
    <row r="33" spans="1:13" x14ac:dyDescent="0.35">
      <c r="B33" s="49"/>
      <c r="D33" s="6"/>
      <c r="E33" s="97" t="s">
        <v>37</v>
      </c>
      <c r="F33" s="98"/>
      <c r="G33" s="88"/>
      <c r="H33" s="12">
        <v>800</v>
      </c>
      <c r="I33" s="7"/>
    </row>
    <row r="34" spans="1:13" x14ac:dyDescent="0.35">
      <c r="B34" s="11"/>
      <c r="D34" s="6"/>
      <c r="E34" s="91" t="s">
        <v>38</v>
      </c>
      <c r="F34" s="141"/>
      <c r="G34" s="142"/>
      <c r="H34" s="10">
        <f>((H32)/(660*H33))*10^6</f>
        <v>0</v>
      </c>
      <c r="I34" s="7"/>
    </row>
    <row r="35" spans="1:13" x14ac:dyDescent="0.35">
      <c r="B35" s="49"/>
      <c r="D35" s="6"/>
      <c r="E35" s="97" t="s">
        <v>39</v>
      </c>
      <c r="F35" s="87"/>
      <c r="G35" s="88"/>
      <c r="H35" s="12">
        <v>30</v>
      </c>
      <c r="I35" s="7"/>
    </row>
    <row r="37" spans="1:13" ht="18.5" x14ac:dyDescent="0.45">
      <c r="A37" s="89" t="s">
        <v>41</v>
      </c>
      <c r="B37" s="99"/>
      <c r="C37" s="99"/>
      <c r="D37" s="99"/>
      <c r="E37" s="99"/>
      <c r="F37" s="99"/>
      <c r="G37" s="99"/>
      <c r="H37" s="99"/>
      <c r="I37" s="99"/>
      <c r="J37" s="99"/>
      <c r="K37" s="99"/>
      <c r="L37" s="99"/>
      <c r="M37" s="1"/>
    </row>
    <row r="38" spans="1:13" x14ac:dyDescent="0.35">
      <c r="B38" s="11"/>
      <c r="D38" s="6"/>
      <c r="E38" s="36"/>
      <c r="F38" s="44"/>
      <c r="G38" s="44"/>
      <c r="H38" s="38"/>
      <c r="I38" s="7"/>
    </row>
    <row r="39" spans="1:13" x14ac:dyDescent="0.35">
      <c r="B39" s="49"/>
      <c r="C39" s="1">
        <v>1</v>
      </c>
      <c r="D39" s="6" t="s">
        <v>40</v>
      </c>
      <c r="E39" s="6"/>
      <c r="F39" s="6"/>
      <c r="G39" s="7"/>
      <c r="H39" s="7"/>
      <c r="I39" s="7"/>
    </row>
    <row r="40" spans="1:13" x14ac:dyDescent="0.35">
      <c r="D40" s="6"/>
      <c r="E40" s="86" t="s">
        <v>4</v>
      </c>
      <c r="F40" s="96"/>
      <c r="G40" s="88"/>
      <c r="H40" s="31" t="s">
        <v>17</v>
      </c>
      <c r="I40" s="7"/>
    </row>
    <row r="41" spans="1:13" x14ac:dyDescent="0.35">
      <c r="B41" s="49"/>
      <c r="D41" s="6"/>
      <c r="E41" s="97" t="s">
        <v>27</v>
      </c>
      <c r="F41" s="98"/>
      <c r="G41" s="88"/>
      <c r="H41" s="13" t="e">
        <f>H35-H42</f>
        <v>#DIV/0!</v>
      </c>
    </row>
    <row r="42" spans="1:13" x14ac:dyDescent="0.35">
      <c r="B42" s="49"/>
      <c r="D42" s="6"/>
      <c r="E42" s="130" t="s">
        <v>32</v>
      </c>
      <c r="F42" s="131"/>
      <c r="G42" s="88"/>
      <c r="H42" s="15" t="e">
        <f>(4*H35)/H34</f>
        <v>#DIV/0!</v>
      </c>
    </row>
    <row r="43" spans="1:13" x14ac:dyDescent="0.35">
      <c r="B43" s="8"/>
      <c r="D43" s="6"/>
      <c r="E43" s="91" t="s">
        <v>9</v>
      </c>
      <c r="F43" s="92"/>
      <c r="G43" s="88"/>
      <c r="H43" s="14" t="e">
        <f>SUM(H41:H42)</f>
        <v>#DIV/0!</v>
      </c>
    </row>
    <row r="44" spans="1:13" x14ac:dyDescent="0.35">
      <c r="B44" s="8"/>
      <c r="D44" s="6"/>
      <c r="E44" s="36"/>
      <c r="F44" s="32"/>
      <c r="G44" s="37"/>
      <c r="H44" s="44"/>
    </row>
    <row r="45" spans="1:13" x14ac:dyDescent="0.35">
      <c r="B45" s="49"/>
      <c r="C45" s="1">
        <v>2</v>
      </c>
      <c r="D45" s="6" t="s">
        <v>44</v>
      </c>
      <c r="E45" s="6"/>
      <c r="F45" s="6"/>
      <c r="G45" s="7"/>
      <c r="H45" s="7"/>
      <c r="I45" s="7"/>
    </row>
    <row r="46" spans="1:13" s="42" customFormat="1" x14ac:dyDescent="0.35">
      <c r="M46" s="43"/>
    </row>
    <row r="47" spans="1:13" ht="18.5" x14ac:dyDescent="0.45">
      <c r="A47" s="89" t="s">
        <v>45</v>
      </c>
      <c r="B47" s="99"/>
      <c r="C47" s="99"/>
      <c r="D47" s="99"/>
      <c r="E47" s="99"/>
      <c r="F47" s="99"/>
      <c r="G47" s="99"/>
      <c r="H47" s="99"/>
      <c r="I47" s="99"/>
      <c r="J47" s="99"/>
      <c r="K47" s="99"/>
      <c r="L47" s="99"/>
      <c r="M47" s="1"/>
    </row>
    <row r="49" spans="1:13" x14ac:dyDescent="0.35">
      <c r="B49" s="49"/>
      <c r="C49" s="1">
        <v>1</v>
      </c>
      <c r="D49" s="1" t="s">
        <v>46</v>
      </c>
    </row>
    <row r="50" spans="1:13" x14ac:dyDescent="0.35">
      <c r="B50" s="49"/>
      <c r="C50" s="1">
        <v>2</v>
      </c>
      <c r="D50" s="1" t="s">
        <v>113</v>
      </c>
    </row>
    <row r="51" spans="1:13" x14ac:dyDescent="0.35">
      <c r="B51" s="49"/>
      <c r="C51" s="1">
        <v>3</v>
      </c>
      <c r="D51" s="6" t="s">
        <v>47</v>
      </c>
      <c r="E51" s="6"/>
      <c r="F51" s="6"/>
      <c r="G51" s="7"/>
      <c r="H51" s="7"/>
      <c r="I51" s="7"/>
    </row>
    <row r="52" spans="1:13" x14ac:dyDescent="0.35">
      <c r="B52" s="49"/>
      <c r="C52" s="1">
        <v>4</v>
      </c>
      <c r="D52" s="6" t="s">
        <v>48</v>
      </c>
      <c r="E52" s="6"/>
      <c r="F52" s="6"/>
      <c r="G52" s="7"/>
      <c r="H52" s="7"/>
      <c r="I52" s="7"/>
    </row>
    <row r="53" spans="1:13" x14ac:dyDescent="0.35">
      <c r="B53" s="49"/>
      <c r="C53" s="1">
        <v>5</v>
      </c>
      <c r="D53" s="6" t="s">
        <v>50</v>
      </c>
      <c r="E53" s="6"/>
      <c r="F53" s="6"/>
      <c r="G53" s="7"/>
      <c r="H53" s="7"/>
      <c r="I53" s="7"/>
    </row>
    <row r="54" spans="1:13" x14ac:dyDescent="0.35">
      <c r="B54" s="49"/>
      <c r="C54" s="1">
        <v>6</v>
      </c>
      <c r="D54" s="6" t="s">
        <v>56</v>
      </c>
      <c r="F54" s="6"/>
      <c r="G54" s="7"/>
      <c r="H54" s="7"/>
      <c r="I54" s="7"/>
    </row>
    <row r="55" spans="1:13" x14ac:dyDescent="0.35">
      <c r="B55" s="11"/>
      <c r="D55" s="6"/>
      <c r="E55" s="6"/>
      <c r="F55" s="6"/>
      <c r="G55" s="7"/>
      <c r="H55" s="7"/>
      <c r="I55" s="7"/>
    </row>
    <row r="56" spans="1:13" x14ac:dyDescent="0.35">
      <c r="B56" s="11"/>
      <c r="C56" s="1" t="s">
        <v>51</v>
      </c>
      <c r="E56" s="6"/>
      <c r="F56" s="6"/>
      <c r="G56" s="7"/>
      <c r="H56" s="7"/>
      <c r="I56" s="7"/>
    </row>
    <row r="57" spans="1:13" x14ac:dyDescent="0.35">
      <c r="B57" s="11"/>
      <c r="E57" s="6"/>
      <c r="F57" s="6"/>
      <c r="G57" s="7"/>
      <c r="H57" s="7"/>
      <c r="I57" s="7"/>
    </row>
    <row r="58" spans="1:13" ht="18.5" x14ac:dyDescent="0.45">
      <c r="A58" s="89" t="s">
        <v>107</v>
      </c>
      <c r="B58" s="99"/>
      <c r="C58" s="99"/>
      <c r="D58" s="99"/>
      <c r="E58" s="99"/>
      <c r="F58" s="99"/>
      <c r="G58" s="99"/>
      <c r="H58" s="99"/>
      <c r="I58" s="99"/>
      <c r="J58" s="99"/>
      <c r="K58" s="99"/>
      <c r="L58" s="99"/>
      <c r="M58" s="1"/>
    </row>
    <row r="59" spans="1:13" s="42" customFormat="1" x14ac:dyDescent="0.35">
      <c r="M59" s="43"/>
    </row>
    <row r="60" spans="1:13" x14ac:dyDescent="0.35">
      <c r="B60" s="49"/>
      <c r="C60" s="1">
        <v>1</v>
      </c>
      <c r="D60" s="6" t="s">
        <v>19</v>
      </c>
      <c r="E60" s="6"/>
      <c r="F60" s="6"/>
      <c r="G60" s="7"/>
      <c r="H60" s="7"/>
      <c r="I60" s="7"/>
    </row>
    <row r="61" spans="1:13" x14ac:dyDescent="0.35">
      <c r="D61" s="6"/>
      <c r="E61" s="86" t="s">
        <v>43</v>
      </c>
      <c r="F61" s="87"/>
      <c r="G61" s="88"/>
      <c r="H61" s="31" t="s">
        <v>42</v>
      </c>
      <c r="I61" s="7"/>
    </row>
    <row r="62" spans="1:13" x14ac:dyDescent="0.35">
      <c r="B62" s="49"/>
      <c r="D62" s="6"/>
      <c r="E62" s="97" t="s">
        <v>60</v>
      </c>
      <c r="F62" s="98"/>
      <c r="G62" s="88"/>
      <c r="H62" s="12">
        <v>1</v>
      </c>
      <c r="I62" s="7"/>
    </row>
    <row r="63" spans="1:13" x14ac:dyDescent="0.35">
      <c r="B63" s="49"/>
      <c r="D63" s="6"/>
      <c r="E63" s="97" t="s">
        <v>6</v>
      </c>
      <c r="F63" s="98"/>
      <c r="G63" s="88"/>
      <c r="H63" s="12">
        <v>12</v>
      </c>
      <c r="I63" s="7"/>
    </row>
    <row r="64" spans="1:13" x14ac:dyDescent="0.35">
      <c r="B64" s="49"/>
      <c r="C64" s="11"/>
      <c r="E64" s="97" t="s">
        <v>14</v>
      </c>
      <c r="F64" s="98"/>
      <c r="G64" s="88"/>
      <c r="H64" s="52">
        <v>0.01</v>
      </c>
    </row>
    <row r="65" spans="1:13" x14ac:dyDescent="0.35">
      <c r="B65" s="49"/>
      <c r="C65" s="11"/>
      <c r="E65" s="97" t="s">
        <v>15</v>
      </c>
      <c r="F65" s="98"/>
      <c r="G65" s="88"/>
      <c r="H65" s="12">
        <v>600</v>
      </c>
    </row>
    <row r="66" spans="1:13" x14ac:dyDescent="0.35">
      <c r="B66" s="11"/>
      <c r="E66" s="6"/>
      <c r="F66" s="6"/>
      <c r="G66" s="7"/>
      <c r="H66" s="7"/>
      <c r="I66" s="7"/>
    </row>
    <row r="67" spans="1:13" ht="18.5" x14ac:dyDescent="0.45">
      <c r="A67" s="89" t="s">
        <v>52</v>
      </c>
      <c r="B67" s="99"/>
      <c r="C67" s="99"/>
      <c r="D67" s="99"/>
      <c r="E67" s="99"/>
      <c r="F67" s="99"/>
      <c r="G67" s="99"/>
      <c r="H67" s="99"/>
      <c r="I67" s="99"/>
      <c r="J67" s="99"/>
      <c r="K67" s="99"/>
      <c r="L67" s="99"/>
      <c r="M67" s="1"/>
    </row>
    <row r="68" spans="1:13" s="42" customFormat="1" x14ac:dyDescent="0.35">
      <c r="M68" s="43"/>
    </row>
    <row r="69" spans="1:13" x14ac:dyDescent="0.35">
      <c r="B69" s="49"/>
      <c r="C69" s="1">
        <v>1</v>
      </c>
      <c r="D69" s="6" t="s">
        <v>61</v>
      </c>
      <c r="E69" s="6"/>
      <c r="F69" s="6"/>
      <c r="G69" s="7"/>
      <c r="H69" s="7"/>
      <c r="I69" s="7"/>
    </row>
    <row r="70" spans="1:13" x14ac:dyDescent="0.35">
      <c r="D70" s="6"/>
      <c r="E70" s="103" t="s">
        <v>4</v>
      </c>
      <c r="F70" s="127"/>
      <c r="G70" s="95"/>
      <c r="H70" s="31" t="s">
        <v>17</v>
      </c>
    </row>
    <row r="71" spans="1:13" x14ac:dyDescent="0.35">
      <c r="B71" s="49"/>
      <c r="D71" s="6"/>
      <c r="E71" s="93" t="s">
        <v>84</v>
      </c>
      <c r="F71" s="94"/>
      <c r="G71" s="95"/>
      <c r="H71" s="13">
        <f>((H63*H65)/20)/H62</f>
        <v>360</v>
      </c>
    </row>
    <row r="72" spans="1:13" x14ac:dyDescent="0.35">
      <c r="B72" s="49"/>
      <c r="D72" s="6"/>
      <c r="E72" s="93" t="s">
        <v>85</v>
      </c>
      <c r="F72" s="94"/>
      <c r="G72" s="95"/>
      <c r="H72" s="13">
        <f>IF($H$62=1,0,IF($H$62&gt;1,$H$71,""))</f>
        <v>0</v>
      </c>
    </row>
    <row r="73" spans="1:13" x14ac:dyDescent="0.35">
      <c r="B73" s="49"/>
      <c r="D73" s="6"/>
      <c r="E73" s="93" t="s">
        <v>86</v>
      </c>
      <c r="F73" s="94"/>
      <c r="G73" s="95"/>
      <c r="H73" s="13">
        <f>IF($H$62=2,0,IF($H$62&gt;2,$H$71,0))</f>
        <v>0</v>
      </c>
    </row>
    <row r="74" spans="1:13" x14ac:dyDescent="0.35">
      <c r="B74" s="49"/>
      <c r="D74" s="6"/>
      <c r="E74" s="93" t="s">
        <v>87</v>
      </c>
      <c r="F74" s="94"/>
      <c r="G74" s="95"/>
      <c r="H74" s="13">
        <f>IF($H$62=3,0,IF($H$62&gt;3,$H$71,0))</f>
        <v>0</v>
      </c>
    </row>
    <row r="75" spans="1:13" x14ac:dyDescent="0.35">
      <c r="B75" s="49"/>
      <c r="D75" s="6"/>
      <c r="E75" s="93" t="s">
        <v>77</v>
      </c>
      <c r="F75" s="94"/>
      <c r="G75" s="95"/>
      <c r="H75" s="13">
        <f>((H63*H65)/20)*H64</f>
        <v>3.6</v>
      </c>
    </row>
    <row r="76" spans="1:13" x14ac:dyDescent="0.35">
      <c r="B76" s="49"/>
      <c r="D76" s="6"/>
      <c r="E76" s="93" t="s">
        <v>16</v>
      </c>
      <c r="F76" s="94"/>
      <c r="G76" s="95"/>
      <c r="H76" s="13">
        <f>H65-(H71+H72+H73+H74+H75)</f>
        <v>236.39999999999998</v>
      </c>
    </row>
    <row r="77" spans="1:13" x14ac:dyDescent="0.35">
      <c r="D77" s="6"/>
      <c r="E77" s="128" t="s">
        <v>9</v>
      </c>
      <c r="F77" s="129"/>
      <c r="G77" s="95"/>
      <c r="H77" s="14">
        <f>SUM(H71:H76)</f>
        <v>600</v>
      </c>
    </row>
    <row r="78" spans="1:13" x14ac:dyDescent="0.35">
      <c r="D78" s="6"/>
      <c r="E78" s="36"/>
      <c r="F78" s="32"/>
      <c r="G78" s="38"/>
      <c r="H78" s="44"/>
    </row>
    <row r="79" spans="1:13" x14ac:dyDescent="0.35">
      <c r="B79" s="49"/>
      <c r="C79" s="1">
        <v>2</v>
      </c>
      <c r="D79" s="6" t="s">
        <v>56</v>
      </c>
    </row>
    <row r="80" spans="1:13" x14ac:dyDescent="0.35">
      <c r="B80" s="49"/>
      <c r="C80" s="1">
        <v>3</v>
      </c>
      <c r="D80" s="1" t="s">
        <v>59</v>
      </c>
    </row>
    <row r="81" spans="1:13" x14ac:dyDescent="0.35">
      <c r="C81" s="6"/>
      <c r="E81" s="6"/>
      <c r="F81" s="6"/>
      <c r="G81" s="7"/>
      <c r="H81" s="7"/>
      <c r="I81" s="7"/>
    </row>
    <row r="82" spans="1:13" x14ac:dyDescent="0.35">
      <c r="C82" s="1" t="s">
        <v>58</v>
      </c>
      <c r="E82" s="6"/>
      <c r="F82" s="6"/>
      <c r="G82" s="7"/>
      <c r="H82" s="7"/>
      <c r="I82" s="7"/>
    </row>
    <row r="83" spans="1:13" x14ac:dyDescent="0.35">
      <c r="C83" s="6"/>
      <c r="E83" s="6"/>
      <c r="F83" s="6"/>
      <c r="G83" s="7"/>
      <c r="H83" s="7"/>
      <c r="I83" s="7"/>
    </row>
    <row r="84" spans="1:13" x14ac:dyDescent="0.35">
      <c r="B84" s="29" t="s">
        <v>57</v>
      </c>
      <c r="C84" s="30"/>
      <c r="D84" s="30"/>
      <c r="E84" s="30"/>
      <c r="F84" s="49"/>
      <c r="G84" s="7"/>
      <c r="H84" s="7"/>
      <c r="I84" s="7"/>
    </row>
    <row r="85" spans="1:13" x14ac:dyDescent="0.35">
      <c r="D85" s="6"/>
      <c r="E85" s="6"/>
      <c r="F85" s="6"/>
      <c r="G85" s="7"/>
      <c r="H85" s="7"/>
      <c r="I85" s="7"/>
    </row>
    <row r="86" spans="1:13" ht="18.5" x14ac:dyDescent="0.45">
      <c r="A86" s="89" t="s">
        <v>55</v>
      </c>
      <c r="B86" s="99"/>
      <c r="C86" s="99"/>
      <c r="D86" s="99"/>
      <c r="E86" s="99"/>
      <c r="F86" s="99"/>
      <c r="G86" s="99"/>
      <c r="H86" s="99"/>
      <c r="I86" s="99"/>
      <c r="J86" s="99"/>
      <c r="K86" s="99"/>
      <c r="L86" s="99"/>
      <c r="M86" s="1"/>
    </row>
  </sheetData>
  <sheetProtection algorithmName="SHA-512" hashValue="1m6j5rq/sM4w8r+U5kyFepwR7gA0a1lzySHJ5R657EGn4I2fv6hxd8Z43rEoSDjKefra0rNMnOkNoepBeoSrrg==" saltValue="9uvrFLLy10belgCkjmZQIQ==" spinCount="100000" sheet="1" objects="1" scenarios="1"/>
  <mergeCells count="60">
    <mergeCell ref="A47:L47"/>
    <mergeCell ref="E17:F17"/>
    <mergeCell ref="I17:J17"/>
    <mergeCell ref="K17:L17"/>
    <mergeCell ref="E31:G31"/>
    <mergeCell ref="A28:L28"/>
    <mergeCell ref="E21:F21"/>
    <mergeCell ref="E35:G35"/>
    <mergeCell ref="E34:G34"/>
    <mergeCell ref="A37:L37"/>
    <mergeCell ref="C23:L23"/>
    <mergeCell ref="A1:L1"/>
    <mergeCell ref="B3:E3"/>
    <mergeCell ref="B4:E4"/>
    <mergeCell ref="B5:E5"/>
    <mergeCell ref="A8:L8"/>
    <mergeCell ref="H3:L3"/>
    <mergeCell ref="H4:L4"/>
    <mergeCell ref="E11:F11"/>
    <mergeCell ref="K11:L11"/>
    <mergeCell ref="I11:J11"/>
    <mergeCell ref="E20:F20"/>
    <mergeCell ref="K13:L13"/>
    <mergeCell ref="K14:L14"/>
    <mergeCell ref="K15:L15"/>
    <mergeCell ref="E12:F12"/>
    <mergeCell ref="I12:J12"/>
    <mergeCell ref="K12:L12"/>
    <mergeCell ref="I13:J13"/>
    <mergeCell ref="I14:J14"/>
    <mergeCell ref="I15:J15"/>
    <mergeCell ref="I16:J16"/>
    <mergeCell ref="K16:L16"/>
    <mergeCell ref="A58:L58"/>
    <mergeCell ref="E77:G77"/>
    <mergeCell ref="E15:F15"/>
    <mergeCell ref="E16:F16"/>
    <mergeCell ref="E13:F13"/>
    <mergeCell ref="E14:F14"/>
    <mergeCell ref="E40:G40"/>
    <mergeCell ref="E41:G41"/>
    <mergeCell ref="E42:G42"/>
    <mergeCell ref="E43:G43"/>
    <mergeCell ref="E22:F22"/>
    <mergeCell ref="E63:G63"/>
    <mergeCell ref="E64:G64"/>
    <mergeCell ref="E65:G65"/>
    <mergeCell ref="E32:G32"/>
    <mergeCell ref="E33:G33"/>
    <mergeCell ref="A86:L86"/>
    <mergeCell ref="E61:G61"/>
    <mergeCell ref="E62:G62"/>
    <mergeCell ref="E70:G70"/>
    <mergeCell ref="E71:G71"/>
    <mergeCell ref="E72:G72"/>
    <mergeCell ref="E73:G73"/>
    <mergeCell ref="E74:G74"/>
    <mergeCell ref="E75:G75"/>
    <mergeCell ref="E76:G76"/>
    <mergeCell ref="A67:L67"/>
  </mergeCells>
  <conditionalFormatting sqref="H72:H74">
    <cfRule type="cellIs" dxfId="2" priority="1" operator="between">
      <formula>0</formula>
      <formula>0</formula>
    </cfRule>
  </conditionalFormatting>
  <pageMargins left="0.70866141732283472" right="0.70866141732283472" top="0.74803149606299213" bottom="0.74803149606299213" header="0.31496062992125984" footer="0.31496062992125984"/>
  <pageSetup paperSize="9" scale="96" fitToHeight="0" orientation="portrait" r:id="rId1"/>
  <headerFooter>
    <oddHeader>&amp;R&amp;G</oddHeader>
    <oddFooter>&amp;L&amp;8Version: 4.0&amp;C&amp;8
&amp;P of &amp;N&amp;R&amp;8
Effective Date: 27/04/2022</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D0142-9A4C-4372-A04C-164C9DCA91A7}">
  <dimension ref="A1:O89"/>
  <sheetViews>
    <sheetView zoomScaleNormal="100" workbookViewId="0">
      <selection activeCell="C43" sqref="C43"/>
    </sheetView>
  </sheetViews>
  <sheetFormatPr defaultColWidth="8.7265625" defaultRowHeight="14.5" x14ac:dyDescent="0.35"/>
  <cols>
    <col min="1" max="4" width="2.7265625" style="1" customWidth="1"/>
    <col min="5" max="5" width="5.54296875" style="1" customWidth="1"/>
    <col min="6" max="6" width="14.26953125" style="1" customWidth="1"/>
    <col min="7" max="7" width="28.26953125" style="1" customWidth="1"/>
    <col min="8" max="8" width="17.7265625" style="1" customWidth="1"/>
    <col min="9" max="9" width="12.7265625" style="1" customWidth="1"/>
    <col min="10" max="10" width="13.26953125" style="1" customWidth="1"/>
    <col min="11" max="11" width="6.7265625" style="1" customWidth="1"/>
    <col min="12" max="12" width="26.54296875" style="1" customWidth="1"/>
    <col min="13" max="13" width="8.7265625" style="11"/>
    <col min="14" max="16384" width="8.7265625" style="1"/>
  </cols>
  <sheetData>
    <row r="1" spans="1:15" s="28" customFormat="1" ht="18.5" x14ac:dyDescent="0.45">
      <c r="A1" s="121" t="s">
        <v>62</v>
      </c>
      <c r="B1" s="122"/>
      <c r="C1" s="122"/>
      <c r="D1" s="122"/>
      <c r="E1" s="122"/>
      <c r="F1" s="122"/>
      <c r="G1" s="122"/>
      <c r="H1" s="122"/>
      <c r="I1" s="122"/>
      <c r="J1" s="122"/>
      <c r="K1" s="122"/>
      <c r="L1" s="122"/>
      <c r="M1" s="27"/>
      <c r="O1" s="27"/>
    </row>
    <row r="2" spans="1:15" x14ac:dyDescent="0.35">
      <c r="C2" s="3"/>
      <c r="D2" s="4"/>
      <c r="E2" s="4"/>
      <c r="F2" s="4"/>
      <c r="M2" s="1"/>
    </row>
    <row r="3" spans="1:15" x14ac:dyDescent="0.35">
      <c r="B3" s="133" t="s">
        <v>26</v>
      </c>
      <c r="C3" s="134"/>
      <c r="D3" s="134"/>
      <c r="E3" s="134"/>
      <c r="F3" s="12"/>
      <c r="H3" s="123" t="s">
        <v>10</v>
      </c>
      <c r="I3" s="124"/>
      <c r="J3" s="124"/>
      <c r="K3" s="124"/>
      <c r="L3" s="125"/>
      <c r="M3" s="1"/>
    </row>
    <row r="4" spans="1:15" x14ac:dyDescent="0.35">
      <c r="B4" s="135" t="s">
        <v>0</v>
      </c>
      <c r="C4" s="136"/>
      <c r="D4" s="136"/>
      <c r="E4" s="137"/>
      <c r="F4" s="48"/>
      <c r="H4" s="126" t="s">
        <v>11</v>
      </c>
      <c r="I4" s="124"/>
      <c r="J4" s="124"/>
      <c r="K4" s="124"/>
      <c r="L4" s="125"/>
      <c r="M4" s="1"/>
    </row>
    <row r="5" spans="1:15" x14ac:dyDescent="0.35">
      <c r="A5" s="2"/>
      <c r="B5" s="138" t="s">
        <v>1</v>
      </c>
      <c r="C5" s="139"/>
      <c r="D5" s="139"/>
      <c r="E5" s="140"/>
      <c r="F5" s="48"/>
      <c r="M5" s="1"/>
    </row>
    <row r="6" spans="1:15" x14ac:dyDescent="0.35">
      <c r="A6" s="2"/>
      <c r="B6" s="29" t="s">
        <v>2</v>
      </c>
      <c r="C6" s="30"/>
      <c r="D6" s="30"/>
      <c r="E6" s="30"/>
      <c r="F6" s="48"/>
      <c r="M6" s="1"/>
    </row>
    <row r="7" spans="1:15" x14ac:dyDescent="0.35">
      <c r="C7" s="3"/>
      <c r="D7" s="4"/>
      <c r="E7" s="4"/>
      <c r="F7" s="4"/>
      <c r="M7" s="1"/>
    </row>
    <row r="8" spans="1:15" ht="18.5" x14ac:dyDescent="0.45">
      <c r="A8" s="89" t="s">
        <v>25</v>
      </c>
      <c r="B8" s="99"/>
      <c r="C8" s="99"/>
      <c r="D8" s="99"/>
      <c r="E8" s="99"/>
      <c r="F8" s="99"/>
      <c r="G8" s="99"/>
      <c r="H8" s="99"/>
      <c r="I8" s="99"/>
      <c r="J8" s="99"/>
      <c r="K8" s="99"/>
      <c r="L8" s="99"/>
      <c r="M8" s="1"/>
    </row>
    <row r="9" spans="1:15" x14ac:dyDescent="0.35">
      <c r="A9" s="1" t="s">
        <v>3</v>
      </c>
    </row>
    <row r="10" spans="1:15" x14ac:dyDescent="0.35">
      <c r="B10" s="49"/>
      <c r="C10" s="1">
        <v>1</v>
      </c>
      <c r="D10" s="5" t="s">
        <v>28</v>
      </c>
      <c r="E10" s="6"/>
      <c r="M10" s="1"/>
    </row>
    <row r="11" spans="1:15" s="8" customFormat="1" x14ac:dyDescent="0.35">
      <c r="C11" s="9"/>
      <c r="E11" s="114" t="s">
        <v>4</v>
      </c>
      <c r="F11" s="115"/>
      <c r="G11" s="25" t="s">
        <v>29</v>
      </c>
      <c r="H11" s="26" t="s">
        <v>5</v>
      </c>
      <c r="I11" s="116" t="s">
        <v>30</v>
      </c>
      <c r="J11" s="117"/>
      <c r="K11" s="118" t="s">
        <v>31</v>
      </c>
      <c r="L11" s="117"/>
    </row>
    <row r="12" spans="1:15" ht="30.4" customHeight="1" x14ac:dyDescent="0.35">
      <c r="B12" s="49"/>
      <c r="E12" s="106" t="s">
        <v>32</v>
      </c>
      <c r="F12" s="107"/>
      <c r="G12" s="50"/>
      <c r="H12" s="47" t="s">
        <v>105</v>
      </c>
      <c r="I12" s="132" t="e">
        <f>H43</f>
        <v>#DIV/0!</v>
      </c>
      <c r="J12" s="113"/>
      <c r="K12" s="110" t="s">
        <v>13</v>
      </c>
      <c r="L12" s="111"/>
    </row>
    <row r="13" spans="1:15" ht="30.4" customHeight="1" x14ac:dyDescent="0.35">
      <c r="B13" s="49"/>
      <c r="E13" s="105" t="s">
        <v>24</v>
      </c>
      <c r="F13" s="94"/>
      <c r="G13" s="50"/>
      <c r="H13" s="47" t="s">
        <v>104</v>
      </c>
      <c r="I13" s="112">
        <f>G23</f>
        <v>5</v>
      </c>
      <c r="J13" s="113"/>
      <c r="K13" s="110" t="s">
        <v>34</v>
      </c>
      <c r="L13" s="111"/>
    </row>
    <row r="14" spans="1:15" ht="30.4" customHeight="1" x14ac:dyDescent="0.35">
      <c r="B14" s="49"/>
      <c r="E14" s="105" t="s">
        <v>12</v>
      </c>
      <c r="F14" s="94"/>
      <c r="G14" s="50"/>
      <c r="H14" s="47" t="s">
        <v>103</v>
      </c>
      <c r="I14" s="112">
        <f>G22</f>
        <v>95</v>
      </c>
      <c r="J14" s="113"/>
      <c r="K14" s="110" t="s">
        <v>35</v>
      </c>
      <c r="L14" s="111"/>
    </row>
    <row r="15" spans="1:15" ht="43.9" customHeight="1" x14ac:dyDescent="0.35">
      <c r="B15" s="49"/>
      <c r="E15" s="106" t="s">
        <v>49</v>
      </c>
      <c r="F15" s="107"/>
      <c r="G15" s="50"/>
      <c r="H15" s="47" t="s">
        <v>102</v>
      </c>
      <c r="I15" s="132">
        <f>985+H79</f>
        <v>1323.4</v>
      </c>
      <c r="J15" s="113"/>
      <c r="K15" s="110" t="s">
        <v>13</v>
      </c>
      <c r="L15" s="111"/>
    </row>
    <row r="16" spans="1:15" ht="30.4" customHeight="1" x14ac:dyDescent="0.35">
      <c r="B16" s="49"/>
      <c r="E16" s="105" t="s">
        <v>27</v>
      </c>
      <c r="F16" s="94"/>
      <c r="G16" s="50"/>
      <c r="H16" s="47" t="s">
        <v>101</v>
      </c>
      <c r="I16" s="132" t="e">
        <f>H42</f>
        <v>#DIV/0!</v>
      </c>
      <c r="J16" s="113"/>
      <c r="K16" s="110" t="s">
        <v>34</v>
      </c>
      <c r="L16" s="111"/>
    </row>
    <row r="17" spans="1:13" ht="30.4" customHeight="1" x14ac:dyDescent="0.35">
      <c r="B17" s="49"/>
      <c r="E17" s="105" t="s">
        <v>7</v>
      </c>
      <c r="F17" s="94"/>
      <c r="G17" s="50"/>
      <c r="H17" s="47" t="s">
        <v>103</v>
      </c>
      <c r="I17" s="108">
        <v>5</v>
      </c>
      <c r="J17" s="109"/>
      <c r="K17" s="110" t="s">
        <v>35</v>
      </c>
      <c r="L17" s="111"/>
    </row>
    <row r="18" spans="1:13" ht="30.4" customHeight="1" x14ac:dyDescent="0.35">
      <c r="B18" s="49"/>
      <c r="E18" s="119" t="s">
        <v>88</v>
      </c>
      <c r="F18" s="120"/>
      <c r="G18" s="50"/>
      <c r="H18" s="47" t="s">
        <v>102</v>
      </c>
      <c r="I18" s="132">
        <f>H78</f>
        <v>1.6</v>
      </c>
      <c r="J18" s="113"/>
      <c r="K18" s="110" t="s">
        <v>13</v>
      </c>
      <c r="L18" s="111"/>
    </row>
    <row r="19" spans="1:13" x14ac:dyDescent="0.35">
      <c r="B19" s="8"/>
      <c r="E19" s="32"/>
      <c r="F19" s="32"/>
      <c r="G19" s="32"/>
      <c r="H19" s="33"/>
      <c r="I19" s="34"/>
      <c r="J19" s="44"/>
      <c r="K19" s="35"/>
      <c r="L19" s="32"/>
    </row>
    <row r="20" spans="1:13" s="39" customFormat="1" x14ac:dyDescent="0.35">
      <c r="B20" s="49"/>
      <c r="C20" s="1">
        <v>2</v>
      </c>
      <c r="D20" s="5" t="s">
        <v>115</v>
      </c>
      <c r="E20" s="6"/>
      <c r="F20" s="35"/>
      <c r="G20" s="40"/>
      <c r="H20" s="35"/>
      <c r="I20" s="35"/>
      <c r="J20" s="35"/>
      <c r="K20" s="41"/>
      <c r="M20" s="35"/>
    </row>
    <row r="21" spans="1:13" s="39" customFormat="1" x14ac:dyDescent="0.35">
      <c r="B21" s="8"/>
      <c r="C21" s="1"/>
      <c r="D21" s="5"/>
      <c r="E21" s="103" t="s">
        <v>4</v>
      </c>
      <c r="F21" s="104"/>
      <c r="G21" s="31" t="s">
        <v>17</v>
      </c>
      <c r="H21" s="35"/>
      <c r="I21" s="35"/>
      <c r="J21" s="35"/>
      <c r="K21" s="41"/>
      <c r="M21" s="35"/>
    </row>
    <row r="22" spans="1:13" x14ac:dyDescent="0.35">
      <c r="B22" s="49"/>
      <c r="E22" s="105" t="s">
        <v>12</v>
      </c>
      <c r="F22" s="94"/>
      <c r="G22" s="16">
        <v>95</v>
      </c>
      <c r="M22" s="1"/>
    </row>
    <row r="23" spans="1:13" x14ac:dyDescent="0.35">
      <c r="B23" s="49"/>
      <c r="E23" s="105" t="s">
        <v>24</v>
      </c>
      <c r="F23" s="94"/>
      <c r="G23" s="16">
        <v>5</v>
      </c>
      <c r="M23" s="1"/>
    </row>
    <row r="24" spans="1:13" s="56" customFormat="1" ht="31.9" customHeight="1" x14ac:dyDescent="0.35">
      <c r="B24" s="67"/>
      <c r="C24" s="85" t="s">
        <v>138</v>
      </c>
      <c r="D24" s="82"/>
      <c r="E24" s="82"/>
      <c r="F24" s="82"/>
      <c r="G24" s="82"/>
      <c r="H24" s="82"/>
      <c r="I24" s="82"/>
      <c r="J24" s="82"/>
      <c r="K24" s="82"/>
      <c r="L24" s="82"/>
    </row>
    <row r="25" spans="1:13" x14ac:dyDescent="0.35">
      <c r="B25" s="49"/>
      <c r="C25" s="1">
        <v>3</v>
      </c>
      <c r="D25" s="6" t="s">
        <v>33</v>
      </c>
      <c r="E25" s="6"/>
      <c r="F25" s="6"/>
      <c r="M25" s="1"/>
    </row>
    <row r="26" spans="1:13" x14ac:dyDescent="0.35">
      <c r="B26" s="49"/>
      <c r="C26" s="1">
        <v>4</v>
      </c>
      <c r="D26" s="6" t="s">
        <v>18</v>
      </c>
      <c r="E26" s="6"/>
      <c r="F26" s="6"/>
      <c r="M26" s="1"/>
    </row>
    <row r="27" spans="1:13" s="39" customFormat="1" x14ac:dyDescent="0.35">
      <c r="B27" s="49"/>
      <c r="C27" s="1"/>
      <c r="D27" s="1" t="s">
        <v>140</v>
      </c>
      <c r="E27" s="6"/>
      <c r="F27" s="35"/>
      <c r="G27" s="40"/>
      <c r="H27" s="35"/>
      <c r="I27" s="35"/>
      <c r="J27" s="35"/>
      <c r="K27" s="41"/>
      <c r="M27" s="35"/>
    </row>
    <row r="29" spans="1:13" ht="18.5" x14ac:dyDescent="0.45">
      <c r="A29" s="89" t="s">
        <v>108</v>
      </c>
      <c r="B29" s="99"/>
      <c r="C29" s="99"/>
      <c r="D29" s="99"/>
      <c r="E29" s="99"/>
      <c r="F29" s="99"/>
      <c r="G29" s="99"/>
      <c r="H29" s="99"/>
      <c r="I29" s="99"/>
      <c r="J29" s="99"/>
      <c r="K29" s="99"/>
      <c r="L29" s="99"/>
      <c r="M29" s="1"/>
    </row>
    <row r="30" spans="1:13" s="42" customFormat="1" x14ac:dyDescent="0.35">
      <c r="M30" s="43"/>
    </row>
    <row r="31" spans="1:13" x14ac:dyDescent="0.35">
      <c r="B31" s="49"/>
      <c r="C31" s="1">
        <v>1</v>
      </c>
      <c r="D31" s="6" t="s">
        <v>19</v>
      </c>
      <c r="E31" s="6"/>
      <c r="F31" s="6"/>
      <c r="G31" s="7"/>
      <c r="H31" s="7"/>
      <c r="I31" s="7"/>
    </row>
    <row r="32" spans="1:13" x14ac:dyDescent="0.35">
      <c r="D32" s="6"/>
      <c r="E32" s="86" t="s">
        <v>43</v>
      </c>
      <c r="F32" s="87"/>
      <c r="G32" s="88"/>
      <c r="H32" s="31" t="s">
        <v>42</v>
      </c>
      <c r="I32" s="7"/>
    </row>
    <row r="33" spans="1:13" x14ac:dyDescent="0.35">
      <c r="B33" s="51"/>
      <c r="D33" s="6"/>
      <c r="E33" s="97" t="s">
        <v>36</v>
      </c>
      <c r="F33" s="98"/>
      <c r="G33" s="88"/>
      <c r="H33" s="12"/>
      <c r="I33" s="7"/>
    </row>
    <row r="34" spans="1:13" x14ac:dyDescent="0.35">
      <c r="B34" s="49"/>
      <c r="D34" s="6"/>
      <c r="E34" s="97" t="s">
        <v>37</v>
      </c>
      <c r="F34" s="98"/>
      <c r="G34" s="88"/>
      <c r="H34" s="12">
        <v>800</v>
      </c>
      <c r="I34" s="7"/>
    </row>
    <row r="35" spans="1:13" x14ac:dyDescent="0.35">
      <c r="B35" s="11"/>
      <c r="D35" s="6"/>
      <c r="E35" s="91" t="s">
        <v>38</v>
      </c>
      <c r="F35" s="141"/>
      <c r="G35" s="142"/>
      <c r="H35" s="10">
        <f>((H33)/(660*H34))*10^6</f>
        <v>0</v>
      </c>
      <c r="I35" s="7"/>
    </row>
    <row r="36" spans="1:13" x14ac:dyDescent="0.35">
      <c r="B36" s="49"/>
      <c r="D36" s="6"/>
      <c r="E36" s="97" t="s">
        <v>39</v>
      </c>
      <c r="F36" s="87"/>
      <c r="G36" s="88"/>
      <c r="H36" s="12">
        <v>100</v>
      </c>
      <c r="I36" s="7"/>
    </row>
    <row r="38" spans="1:13" ht="18.5" x14ac:dyDescent="0.45">
      <c r="A38" s="89" t="s">
        <v>63</v>
      </c>
      <c r="B38" s="99"/>
      <c r="C38" s="99"/>
      <c r="D38" s="99"/>
      <c r="E38" s="99"/>
      <c r="F38" s="99"/>
      <c r="G38" s="99"/>
      <c r="H38" s="99"/>
      <c r="I38" s="99"/>
      <c r="J38" s="99"/>
      <c r="K38" s="99"/>
      <c r="L38" s="99"/>
      <c r="M38" s="1"/>
    </row>
    <row r="39" spans="1:13" x14ac:dyDescent="0.35">
      <c r="B39" s="11"/>
      <c r="D39" s="6"/>
      <c r="E39" s="36"/>
      <c r="F39" s="44"/>
      <c r="G39" s="44"/>
      <c r="H39" s="38"/>
      <c r="I39" s="7"/>
    </row>
    <row r="40" spans="1:13" x14ac:dyDescent="0.35">
      <c r="B40" s="49"/>
      <c r="C40" s="1">
        <v>1</v>
      </c>
      <c r="D40" s="6" t="s">
        <v>76</v>
      </c>
      <c r="E40" s="6"/>
      <c r="F40" s="6"/>
      <c r="G40" s="7"/>
      <c r="H40" s="7"/>
      <c r="I40" s="7"/>
    </row>
    <row r="41" spans="1:13" x14ac:dyDescent="0.35">
      <c r="D41" s="6"/>
      <c r="E41" s="86" t="s">
        <v>4</v>
      </c>
      <c r="F41" s="96"/>
      <c r="G41" s="88"/>
      <c r="H41" s="31" t="s">
        <v>17</v>
      </c>
      <c r="I41" s="7"/>
    </row>
    <row r="42" spans="1:13" x14ac:dyDescent="0.35">
      <c r="B42" s="49"/>
      <c r="D42" s="6"/>
      <c r="E42" s="97" t="s">
        <v>27</v>
      </c>
      <c r="F42" s="98"/>
      <c r="G42" s="88"/>
      <c r="H42" s="13" t="e">
        <f>H36-H43</f>
        <v>#DIV/0!</v>
      </c>
    </row>
    <row r="43" spans="1:13" x14ac:dyDescent="0.35">
      <c r="B43" s="49"/>
      <c r="D43" s="6"/>
      <c r="E43" s="130" t="s">
        <v>32</v>
      </c>
      <c r="F43" s="131"/>
      <c r="G43" s="88"/>
      <c r="H43" s="15" t="e">
        <f>(1*H36)/H35</f>
        <v>#DIV/0!</v>
      </c>
    </row>
    <row r="44" spans="1:13" x14ac:dyDescent="0.35">
      <c r="B44" s="8"/>
      <c r="D44" s="6"/>
      <c r="E44" s="91" t="s">
        <v>9</v>
      </c>
      <c r="F44" s="92"/>
      <c r="G44" s="88"/>
      <c r="H44" s="14" t="e">
        <f>SUM(H42:H43)</f>
        <v>#DIV/0!</v>
      </c>
    </row>
    <row r="45" spans="1:13" x14ac:dyDescent="0.35">
      <c r="B45" s="8"/>
      <c r="D45" s="6"/>
      <c r="E45" s="36"/>
      <c r="F45" s="32"/>
      <c r="G45" s="37"/>
      <c r="H45" s="44"/>
    </row>
    <row r="46" spans="1:13" x14ac:dyDescent="0.35">
      <c r="B46" s="49"/>
      <c r="C46" s="1">
        <v>2</v>
      </c>
      <c r="D46" s="6" t="s">
        <v>44</v>
      </c>
      <c r="E46" s="6"/>
      <c r="F46" s="6"/>
      <c r="G46" s="7"/>
      <c r="H46" s="7"/>
      <c r="I46" s="7"/>
    </row>
    <row r="47" spans="1:13" s="42" customFormat="1" x14ac:dyDescent="0.35">
      <c r="M47" s="43"/>
    </row>
    <row r="48" spans="1:13" ht="18.5" x14ac:dyDescent="0.45">
      <c r="A48" s="89" t="s">
        <v>64</v>
      </c>
      <c r="B48" s="99"/>
      <c r="C48" s="99"/>
      <c r="D48" s="99"/>
      <c r="E48" s="99"/>
      <c r="F48" s="99"/>
      <c r="G48" s="99"/>
      <c r="H48" s="99"/>
      <c r="I48" s="99"/>
      <c r="J48" s="99"/>
      <c r="K48" s="99"/>
      <c r="L48" s="99"/>
      <c r="M48" s="1"/>
    </row>
    <row r="50" spans="1:13" x14ac:dyDescent="0.35">
      <c r="B50" s="49"/>
      <c r="C50" s="1">
        <v>1</v>
      </c>
      <c r="D50" s="1" t="s">
        <v>65</v>
      </c>
    </row>
    <row r="51" spans="1:13" x14ac:dyDescent="0.35">
      <c r="B51" s="49"/>
      <c r="C51" s="1">
        <v>2</v>
      </c>
      <c r="D51" s="1" t="s">
        <v>114</v>
      </c>
    </row>
    <row r="52" spans="1:13" x14ac:dyDescent="0.35">
      <c r="B52" s="49"/>
      <c r="C52" s="1">
        <v>3</v>
      </c>
      <c r="D52" s="6" t="s">
        <v>47</v>
      </c>
      <c r="E52" s="6"/>
      <c r="F52" s="6"/>
      <c r="G52" s="7"/>
      <c r="H52" s="7"/>
      <c r="I52" s="7"/>
    </row>
    <row r="53" spans="1:13" x14ac:dyDescent="0.35">
      <c r="B53" s="49"/>
      <c r="C53" s="1">
        <v>4</v>
      </c>
      <c r="D53" s="6" t="s">
        <v>48</v>
      </c>
      <c r="E53" s="6"/>
      <c r="F53" s="6"/>
      <c r="G53" s="7"/>
      <c r="H53" s="7"/>
      <c r="I53" s="7"/>
    </row>
    <row r="54" spans="1:13" x14ac:dyDescent="0.35">
      <c r="B54" s="49"/>
      <c r="C54" s="1">
        <v>5</v>
      </c>
      <c r="D54" s="6" t="s">
        <v>66</v>
      </c>
      <c r="E54" s="6"/>
      <c r="F54" s="6"/>
      <c r="G54" s="7"/>
      <c r="H54" s="7"/>
      <c r="I54" s="7"/>
    </row>
    <row r="55" spans="1:13" x14ac:dyDescent="0.35">
      <c r="B55" s="49"/>
      <c r="C55" s="1">
        <v>6</v>
      </c>
      <c r="D55" s="6" t="s">
        <v>47</v>
      </c>
      <c r="E55" s="6"/>
      <c r="F55" s="6"/>
      <c r="G55" s="7"/>
      <c r="H55" s="7"/>
      <c r="I55" s="7"/>
    </row>
    <row r="56" spans="1:13" x14ac:dyDescent="0.35">
      <c r="B56" s="49"/>
      <c r="C56" s="1">
        <v>7</v>
      </c>
      <c r="D56" s="6" t="s">
        <v>67</v>
      </c>
      <c r="E56" s="6"/>
      <c r="F56" s="6"/>
      <c r="G56" s="7"/>
      <c r="H56" s="7"/>
      <c r="I56" s="7"/>
    </row>
    <row r="57" spans="1:13" x14ac:dyDescent="0.35">
      <c r="B57" s="49"/>
      <c r="C57" s="1">
        <v>8</v>
      </c>
      <c r="D57" s="6" t="s">
        <v>56</v>
      </c>
    </row>
    <row r="58" spans="1:13" x14ac:dyDescent="0.35">
      <c r="B58" s="11"/>
      <c r="D58" s="6"/>
      <c r="E58" s="6"/>
      <c r="F58" s="6"/>
      <c r="G58" s="7"/>
      <c r="H58" s="7"/>
      <c r="I58" s="7"/>
    </row>
    <row r="59" spans="1:13" x14ac:dyDescent="0.35">
      <c r="B59" s="11"/>
      <c r="C59" s="1" t="s">
        <v>68</v>
      </c>
      <c r="E59" s="6"/>
      <c r="F59" s="6"/>
      <c r="G59" s="7"/>
      <c r="H59" s="7"/>
      <c r="I59" s="7"/>
    </row>
    <row r="60" spans="1:13" x14ac:dyDescent="0.35">
      <c r="B60" s="11"/>
      <c r="E60" s="6"/>
      <c r="F60" s="6"/>
      <c r="G60" s="7"/>
      <c r="H60" s="7"/>
      <c r="I60" s="7"/>
    </row>
    <row r="61" spans="1:13" ht="18.5" x14ac:dyDescent="0.45">
      <c r="A61" s="89" t="s">
        <v>107</v>
      </c>
      <c r="B61" s="99"/>
      <c r="C61" s="99"/>
      <c r="D61" s="99"/>
      <c r="E61" s="99"/>
      <c r="F61" s="99"/>
      <c r="G61" s="99"/>
      <c r="H61" s="99"/>
      <c r="I61" s="99"/>
      <c r="J61" s="99"/>
      <c r="K61" s="99"/>
      <c r="L61" s="99"/>
      <c r="M61" s="1"/>
    </row>
    <row r="62" spans="1:13" s="42" customFormat="1" x14ac:dyDescent="0.35">
      <c r="M62" s="43"/>
    </row>
    <row r="63" spans="1:13" x14ac:dyDescent="0.35">
      <c r="B63" s="49"/>
      <c r="C63" s="1">
        <v>1</v>
      </c>
      <c r="D63" s="6" t="s">
        <v>19</v>
      </c>
      <c r="E63" s="6"/>
      <c r="F63" s="6"/>
      <c r="G63" s="7"/>
      <c r="H63" s="7"/>
      <c r="I63" s="7"/>
    </row>
    <row r="64" spans="1:13" x14ac:dyDescent="0.35">
      <c r="D64" s="6"/>
      <c r="E64" s="86" t="s">
        <v>43</v>
      </c>
      <c r="F64" s="87"/>
      <c r="G64" s="88"/>
      <c r="H64" s="31" t="s">
        <v>42</v>
      </c>
      <c r="I64" s="7"/>
    </row>
    <row r="65" spans="1:13" x14ac:dyDescent="0.35">
      <c r="B65" s="49"/>
      <c r="D65" s="6"/>
      <c r="E65" s="97" t="s">
        <v>60</v>
      </c>
      <c r="F65" s="98"/>
      <c r="G65" s="88"/>
      <c r="H65" s="12">
        <v>1</v>
      </c>
      <c r="I65" s="7"/>
    </row>
    <row r="66" spans="1:13" x14ac:dyDescent="0.35">
      <c r="B66" s="49"/>
      <c r="D66" s="6"/>
      <c r="E66" s="97" t="s">
        <v>6</v>
      </c>
      <c r="F66" s="98"/>
      <c r="G66" s="88"/>
      <c r="H66" s="12">
        <v>1.6</v>
      </c>
      <c r="I66" s="7"/>
    </row>
    <row r="67" spans="1:13" x14ac:dyDescent="0.35">
      <c r="B67" s="49"/>
      <c r="C67" s="11"/>
      <c r="E67" s="97" t="s">
        <v>14</v>
      </c>
      <c r="F67" s="98"/>
      <c r="G67" s="88"/>
      <c r="H67" s="52">
        <v>0.01</v>
      </c>
    </row>
    <row r="68" spans="1:13" x14ac:dyDescent="0.35">
      <c r="B68" s="49"/>
      <c r="C68" s="11"/>
      <c r="E68" s="97" t="s">
        <v>15</v>
      </c>
      <c r="F68" s="98"/>
      <c r="G68" s="88"/>
      <c r="H68" s="12">
        <v>500</v>
      </c>
    </row>
    <row r="69" spans="1:13" x14ac:dyDescent="0.35">
      <c r="B69" s="11"/>
      <c r="E69" s="6"/>
      <c r="F69" s="6"/>
      <c r="G69" s="7"/>
      <c r="H69" s="7"/>
      <c r="I69" s="7"/>
    </row>
    <row r="70" spans="1:13" ht="18.5" x14ac:dyDescent="0.45">
      <c r="A70" s="89" t="s">
        <v>52</v>
      </c>
      <c r="B70" s="99"/>
      <c r="C70" s="99"/>
      <c r="D70" s="99"/>
      <c r="E70" s="99"/>
      <c r="F70" s="99"/>
      <c r="G70" s="99"/>
      <c r="H70" s="99"/>
      <c r="I70" s="99"/>
      <c r="J70" s="99"/>
      <c r="K70" s="99"/>
      <c r="L70" s="99"/>
      <c r="M70" s="1"/>
    </row>
    <row r="71" spans="1:13" x14ac:dyDescent="0.35">
      <c r="B71" s="11"/>
      <c r="C71" s="11"/>
      <c r="E71" s="36"/>
      <c r="F71" s="32"/>
      <c r="G71" s="44"/>
      <c r="H71" s="38"/>
    </row>
    <row r="72" spans="1:13" x14ac:dyDescent="0.35">
      <c r="B72" s="49"/>
      <c r="C72" s="1">
        <v>1</v>
      </c>
      <c r="D72" s="6" t="s">
        <v>61</v>
      </c>
      <c r="E72" s="6"/>
      <c r="F72" s="6"/>
      <c r="G72" s="7"/>
      <c r="H72" s="7"/>
      <c r="I72" s="7"/>
    </row>
    <row r="73" spans="1:13" x14ac:dyDescent="0.35">
      <c r="D73" s="6"/>
      <c r="E73" s="103" t="s">
        <v>4</v>
      </c>
      <c r="F73" s="127"/>
      <c r="G73" s="95"/>
      <c r="H73" s="31" t="s">
        <v>17</v>
      </c>
    </row>
    <row r="74" spans="1:13" x14ac:dyDescent="0.35">
      <c r="B74" s="49"/>
      <c r="D74" s="6"/>
      <c r="E74" s="93" t="s">
        <v>69</v>
      </c>
      <c r="F74" s="94"/>
      <c r="G74" s="95"/>
      <c r="H74" s="13">
        <f>((H66*H68)/5)/H65</f>
        <v>160</v>
      </c>
    </row>
    <row r="75" spans="1:13" x14ac:dyDescent="0.35">
      <c r="B75" s="49"/>
      <c r="D75" s="6"/>
      <c r="E75" s="93" t="s">
        <v>70</v>
      </c>
      <c r="F75" s="94"/>
      <c r="G75" s="95"/>
      <c r="H75" s="13">
        <f>IF($H$65=1,0,IF($H$65&gt;1,$H$74,""))</f>
        <v>0</v>
      </c>
    </row>
    <row r="76" spans="1:13" x14ac:dyDescent="0.35">
      <c r="B76" s="49"/>
      <c r="D76" s="6"/>
      <c r="E76" s="93" t="s">
        <v>71</v>
      </c>
      <c r="F76" s="94"/>
      <c r="G76" s="95"/>
      <c r="H76" s="13">
        <f>IF($H$65=2,0,IF($H$65&gt;2,$H$74,0))</f>
        <v>0</v>
      </c>
    </row>
    <row r="77" spans="1:13" x14ac:dyDescent="0.35">
      <c r="B77" s="49"/>
      <c r="D77" s="6"/>
      <c r="E77" s="93" t="s">
        <v>72</v>
      </c>
      <c r="F77" s="94"/>
      <c r="G77" s="95"/>
      <c r="H77" s="13">
        <f>IF($H$65=3,0,IF($H$65&gt;3,$H$74,0))</f>
        <v>0</v>
      </c>
    </row>
    <row r="78" spans="1:13" x14ac:dyDescent="0.35">
      <c r="B78" s="49"/>
      <c r="D78" s="6"/>
      <c r="E78" s="93" t="s">
        <v>73</v>
      </c>
      <c r="F78" s="94"/>
      <c r="G78" s="95"/>
      <c r="H78" s="13">
        <f>((H66*H68)/5)*H67</f>
        <v>1.6</v>
      </c>
    </row>
    <row r="79" spans="1:13" x14ac:dyDescent="0.35">
      <c r="B79" s="49"/>
      <c r="D79" s="6"/>
      <c r="E79" s="93" t="s">
        <v>16</v>
      </c>
      <c r="F79" s="94"/>
      <c r="G79" s="95"/>
      <c r="H79" s="13">
        <f>H68-(H74+H75+H76+H77+H78)</f>
        <v>338.4</v>
      </c>
    </row>
    <row r="80" spans="1:13" x14ac:dyDescent="0.35">
      <c r="D80" s="6"/>
      <c r="E80" s="128" t="s">
        <v>9</v>
      </c>
      <c r="F80" s="129"/>
      <c r="G80" s="95"/>
      <c r="H80" s="14">
        <f>SUM(H74:H79)</f>
        <v>500</v>
      </c>
    </row>
    <row r="81" spans="1:13" x14ac:dyDescent="0.35">
      <c r="D81" s="6"/>
      <c r="E81" s="36"/>
      <c r="F81" s="32"/>
      <c r="G81" s="38"/>
      <c r="H81" s="44"/>
    </row>
    <row r="82" spans="1:13" x14ac:dyDescent="0.35">
      <c r="B82" s="49"/>
      <c r="C82" s="1">
        <v>2</v>
      </c>
      <c r="D82" s="6" t="s">
        <v>56</v>
      </c>
    </row>
    <row r="83" spans="1:13" x14ac:dyDescent="0.35">
      <c r="B83" s="49"/>
      <c r="C83" s="1">
        <v>3</v>
      </c>
      <c r="D83" s="1" t="s">
        <v>74</v>
      </c>
    </row>
    <row r="84" spans="1:13" x14ac:dyDescent="0.35">
      <c r="C84" s="6"/>
      <c r="E84" s="6"/>
      <c r="F84" s="6"/>
      <c r="G84" s="7"/>
      <c r="H84" s="7"/>
      <c r="I84" s="7"/>
    </row>
    <row r="85" spans="1:13" x14ac:dyDescent="0.35">
      <c r="C85" s="1" t="s">
        <v>58</v>
      </c>
      <c r="E85" s="6"/>
      <c r="F85" s="6"/>
      <c r="G85" s="7"/>
      <c r="H85" s="7"/>
      <c r="I85" s="7"/>
    </row>
    <row r="86" spans="1:13" x14ac:dyDescent="0.35">
      <c r="C86" s="6"/>
      <c r="E86" s="6"/>
      <c r="F86" s="6"/>
      <c r="G86" s="7"/>
      <c r="H86" s="7"/>
      <c r="I86" s="7"/>
    </row>
    <row r="87" spans="1:13" x14ac:dyDescent="0.35">
      <c r="B87" s="29" t="s">
        <v>57</v>
      </c>
      <c r="C87" s="30"/>
      <c r="D87" s="30"/>
      <c r="E87" s="30"/>
      <c r="F87" s="49"/>
      <c r="G87" s="7"/>
      <c r="H87" s="7"/>
      <c r="I87" s="7"/>
    </row>
    <row r="88" spans="1:13" x14ac:dyDescent="0.35">
      <c r="D88" s="6"/>
      <c r="E88" s="6"/>
      <c r="F88" s="6"/>
      <c r="G88" s="7"/>
      <c r="H88" s="7"/>
      <c r="I88" s="7"/>
    </row>
    <row r="89" spans="1:13" ht="18.5" x14ac:dyDescent="0.45">
      <c r="A89" s="89" t="s">
        <v>75</v>
      </c>
      <c r="B89" s="99"/>
      <c r="C89" s="99"/>
      <c r="D89" s="99"/>
      <c r="E89" s="99"/>
      <c r="F89" s="99"/>
      <c r="G89" s="99"/>
      <c r="H89" s="99"/>
      <c r="I89" s="99"/>
      <c r="J89" s="99"/>
      <c r="K89" s="99"/>
      <c r="L89" s="99"/>
      <c r="M89" s="1"/>
    </row>
  </sheetData>
  <sheetProtection algorithmName="SHA-512" hashValue="TezU92/ZUHYuPsaZXkVSQ1Y4p9yTz0nffrjd6FwNcL5FYieOyuXersV+fzON3GaY5Tk6abG7+n3uf00KJYsYyw==" saltValue="0aj48rl14ssQkIfGXQLqRA==" spinCount="100000" sheet="1" objects="1" scenarios="1"/>
  <mergeCells count="63">
    <mergeCell ref="A38:L38"/>
    <mergeCell ref="A70:L70"/>
    <mergeCell ref="B5:E5"/>
    <mergeCell ref="A1:L1"/>
    <mergeCell ref="B3:E3"/>
    <mergeCell ref="H3:L3"/>
    <mergeCell ref="B4:E4"/>
    <mergeCell ref="H4:L4"/>
    <mergeCell ref="A8:L8"/>
    <mergeCell ref="E11:F11"/>
    <mergeCell ref="I11:J11"/>
    <mergeCell ref="K11:L11"/>
    <mergeCell ref="E12:F12"/>
    <mergeCell ref="I12:J12"/>
    <mergeCell ref="K12:L12"/>
    <mergeCell ref="E13:F13"/>
    <mergeCell ref="I13:J13"/>
    <mergeCell ref="K13:L13"/>
    <mergeCell ref="E14:F14"/>
    <mergeCell ref="I14:J14"/>
    <mergeCell ref="K14:L14"/>
    <mergeCell ref="E15:F15"/>
    <mergeCell ref="I15:J15"/>
    <mergeCell ref="K15:L15"/>
    <mergeCell ref="E16:F16"/>
    <mergeCell ref="I16:J16"/>
    <mergeCell ref="K16:L16"/>
    <mergeCell ref="E36:G36"/>
    <mergeCell ref="E18:F18"/>
    <mergeCell ref="I18:J18"/>
    <mergeCell ref="K18:L18"/>
    <mergeCell ref="E21:F21"/>
    <mergeCell ref="E22:F22"/>
    <mergeCell ref="E23:F23"/>
    <mergeCell ref="A29:L29"/>
    <mergeCell ref="E32:G32"/>
    <mergeCell ref="E33:G33"/>
    <mergeCell ref="E34:G34"/>
    <mergeCell ref="E35:G35"/>
    <mergeCell ref="C24:L24"/>
    <mergeCell ref="E73:G73"/>
    <mergeCell ref="E41:G41"/>
    <mergeCell ref="E42:G42"/>
    <mergeCell ref="E43:G43"/>
    <mergeCell ref="E44:G44"/>
    <mergeCell ref="A48:L48"/>
    <mergeCell ref="A61:L61"/>
    <mergeCell ref="E80:G80"/>
    <mergeCell ref="A89:L89"/>
    <mergeCell ref="E17:F17"/>
    <mergeCell ref="I17:J17"/>
    <mergeCell ref="K17:L17"/>
    <mergeCell ref="E74:G74"/>
    <mergeCell ref="E75:G75"/>
    <mergeCell ref="E76:G76"/>
    <mergeCell ref="E77:G77"/>
    <mergeCell ref="E78:G78"/>
    <mergeCell ref="E79:G79"/>
    <mergeCell ref="E64:G64"/>
    <mergeCell ref="E65:G65"/>
    <mergeCell ref="E66:G66"/>
    <mergeCell ref="E67:G67"/>
    <mergeCell ref="E68:G68"/>
  </mergeCells>
  <conditionalFormatting sqref="H75:H77">
    <cfRule type="cellIs" dxfId="1" priority="1" operator="between">
      <formula>0</formula>
      <formula>0</formula>
    </cfRule>
  </conditionalFormatting>
  <pageMargins left="0.70866141732283472" right="0.70866141732283472" top="0.74803149606299213" bottom="0.74803149606299213" header="0.31496062992125984" footer="0.31496062992125984"/>
  <pageSetup paperSize="9" scale="96" fitToHeight="0" orientation="portrait" r:id="rId1"/>
  <headerFooter>
    <oddHeader>&amp;R&amp;G</oddHeader>
    <oddFooter>&amp;L&amp;8Version: 4.0&amp;C&amp;8
&amp;P of &amp;N&amp;R&amp;8
Effective Date: 27/04/2022</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50BFCC-188B-4D2F-8179-9D7F95645BF3}">
  <dimension ref="A1:O66"/>
  <sheetViews>
    <sheetView zoomScaleNormal="100" workbookViewId="0">
      <selection activeCell="C43" sqref="C43"/>
    </sheetView>
  </sheetViews>
  <sheetFormatPr defaultColWidth="8.7265625" defaultRowHeight="14.5" x14ac:dyDescent="0.35"/>
  <cols>
    <col min="1" max="4" width="2.7265625" style="1" customWidth="1"/>
    <col min="5" max="5" width="5.54296875" style="1" customWidth="1"/>
    <col min="6" max="6" width="14.26953125" style="1" customWidth="1"/>
    <col min="7" max="7" width="28.26953125" style="1" customWidth="1"/>
    <col min="8" max="8" width="17.7265625" style="1" customWidth="1"/>
    <col min="9" max="9" width="12.7265625" style="1" customWidth="1"/>
    <col min="10" max="10" width="13.26953125" style="1" customWidth="1"/>
    <col min="11" max="11" width="6.7265625" style="1" customWidth="1"/>
    <col min="12" max="12" width="26.54296875" style="1" customWidth="1"/>
    <col min="13" max="13" width="8.7265625" style="11"/>
    <col min="14" max="16384" width="8.7265625" style="1"/>
  </cols>
  <sheetData>
    <row r="1" spans="1:15" s="28" customFormat="1" ht="18.5" x14ac:dyDescent="0.45">
      <c r="A1" s="121" t="s">
        <v>117</v>
      </c>
      <c r="B1" s="122"/>
      <c r="C1" s="122"/>
      <c r="D1" s="122"/>
      <c r="E1" s="122"/>
      <c r="F1" s="122"/>
      <c r="G1" s="122"/>
      <c r="H1" s="122"/>
      <c r="I1" s="122"/>
      <c r="J1" s="122"/>
      <c r="K1" s="122"/>
      <c r="L1" s="122"/>
      <c r="M1" s="27"/>
      <c r="O1" s="27"/>
    </row>
    <row r="2" spans="1:15" x14ac:dyDescent="0.35">
      <c r="C2" s="3"/>
      <c r="D2" s="4"/>
      <c r="E2" s="4"/>
      <c r="F2" s="4"/>
      <c r="M2" s="1"/>
    </row>
    <row r="3" spans="1:15" x14ac:dyDescent="0.35">
      <c r="B3" s="133" t="s">
        <v>26</v>
      </c>
      <c r="C3" s="134"/>
      <c r="D3" s="134"/>
      <c r="E3" s="134"/>
      <c r="F3" s="12"/>
      <c r="H3" s="123" t="s">
        <v>10</v>
      </c>
      <c r="I3" s="124"/>
      <c r="J3" s="124"/>
      <c r="K3" s="124"/>
      <c r="L3" s="125"/>
      <c r="M3" s="1"/>
    </row>
    <row r="4" spans="1:15" x14ac:dyDescent="0.35">
      <c r="B4" s="135" t="s">
        <v>0</v>
      </c>
      <c r="C4" s="136"/>
      <c r="D4" s="136"/>
      <c r="E4" s="137"/>
      <c r="F4" s="48"/>
      <c r="H4" s="126" t="s">
        <v>11</v>
      </c>
      <c r="I4" s="124"/>
      <c r="J4" s="124"/>
      <c r="K4" s="124"/>
      <c r="L4" s="125"/>
      <c r="M4" s="1"/>
    </row>
    <row r="5" spans="1:15" x14ac:dyDescent="0.35">
      <c r="A5" s="2"/>
      <c r="B5" s="138" t="s">
        <v>1</v>
      </c>
      <c r="C5" s="139"/>
      <c r="D5" s="139"/>
      <c r="E5" s="140"/>
      <c r="F5" s="48"/>
      <c r="M5" s="1"/>
    </row>
    <row r="6" spans="1:15" x14ac:dyDescent="0.35">
      <c r="A6" s="2"/>
      <c r="B6" s="29" t="s">
        <v>2</v>
      </c>
      <c r="C6" s="30"/>
      <c r="D6" s="30"/>
      <c r="E6" s="30"/>
      <c r="F6" s="48"/>
      <c r="M6" s="1"/>
    </row>
    <row r="7" spans="1:15" x14ac:dyDescent="0.35">
      <c r="C7" s="3"/>
      <c r="D7" s="4"/>
      <c r="E7" s="4"/>
      <c r="F7" s="4"/>
      <c r="M7" s="1"/>
    </row>
    <row r="8" spans="1:15" ht="18.5" x14ac:dyDescent="0.45">
      <c r="A8" s="89" t="s">
        <v>25</v>
      </c>
      <c r="B8" s="99"/>
      <c r="C8" s="99"/>
      <c r="D8" s="99"/>
      <c r="E8" s="99"/>
      <c r="F8" s="99"/>
      <c r="G8" s="99"/>
      <c r="H8" s="99"/>
      <c r="I8" s="99"/>
      <c r="J8" s="99"/>
      <c r="K8" s="99"/>
      <c r="L8" s="99"/>
      <c r="M8" s="1"/>
    </row>
    <row r="9" spans="1:15" x14ac:dyDescent="0.35">
      <c r="A9" s="1" t="s">
        <v>3</v>
      </c>
    </row>
    <row r="10" spans="1:15" x14ac:dyDescent="0.35">
      <c r="B10" s="49"/>
      <c r="C10" s="1">
        <v>1</v>
      </c>
      <c r="D10" s="5" t="s">
        <v>28</v>
      </c>
      <c r="E10" s="6"/>
      <c r="M10" s="1"/>
    </row>
    <row r="11" spans="1:15" s="8" customFormat="1" x14ac:dyDescent="0.35">
      <c r="C11" s="9"/>
      <c r="E11" s="114" t="s">
        <v>4</v>
      </c>
      <c r="F11" s="115"/>
      <c r="G11" s="25" t="s">
        <v>29</v>
      </c>
      <c r="H11" s="26" t="s">
        <v>5</v>
      </c>
      <c r="I11" s="116" t="s">
        <v>30</v>
      </c>
      <c r="J11" s="117"/>
      <c r="K11" s="118" t="s">
        <v>31</v>
      </c>
      <c r="L11" s="117"/>
    </row>
    <row r="12" spans="1:15" ht="30.4" customHeight="1" x14ac:dyDescent="0.35">
      <c r="B12" s="49"/>
      <c r="E12" s="106" t="s">
        <v>32</v>
      </c>
      <c r="F12" s="107"/>
      <c r="G12" s="50"/>
      <c r="H12" s="47" t="s">
        <v>105</v>
      </c>
      <c r="I12" s="143" t="e">
        <f>H34</f>
        <v>#DIV/0!</v>
      </c>
      <c r="J12" s="95"/>
      <c r="K12" s="110" t="s">
        <v>13</v>
      </c>
      <c r="L12" s="111"/>
    </row>
    <row r="13" spans="1:15" ht="30.4" customHeight="1" x14ac:dyDescent="0.35">
      <c r="B13" s="49"/>
      <c r="E13" s="105" t="s">
        <v>27</v>
      </c>
      <c r="F13" s="94"/>
      <c r="G13" s="50"/>
      <c r="H13" s="47" t="s">
        <v>101</v>
      </c>
      <c r="I13" s="143" t="e">
        <f>H33+H57</f>
        <v>#DIV/0!</v>
      </c>
      <c r="J13" s="95"/>
      <c r="K13" s="110" t="s">
        <v>34</v>
      </c>
      <c r="L13" s="111"/>
    </row>
    <row r="14" spans="1:15" ht="30.4" customHeight="1" x14ac:dyDescent="0.35">
      <c r="B14" s="49"/>
      <c r="E14" s="119" t="s">
        <v>53</v>
      </c>
      <c r="F14" s="120"/>
      <c r="G14" s="50"/>
      <c r="H14" s="47" t="s">
        <v>102</v>
      </c>
      <c r="I14" s="143">
        <f>H56</f>
        <v>10</v>
      </c>
      <c r="J14" s="95"/>
      <c r="K14" s="110" t="s">
        <v>13</v>
      </c>
      <c r="L14" s="111"/>
    </row>
    <row r="15" spans="1:15" x14ac:dyDescent="0.35">
      <c r="D15" s="6"/>
      <c r="E15" s="6"/>
      <c r="F15" s="6"/>
      <c r="M15" s="1"/>
    </row>
    <row r="16" spans="1:15" x14ac:dyDescent="0.35">
      <c r="B16" s="49"/>
      <c r="C16" s="1">
        <v>2</v>
      </c>
      <c r="D16" s="6" t="s">
        <v>33</v>
      </c>
      <c r="E16" s="6"/>
      <c r="F16" s="6"/>
      <c r="M16" s="1"/>
    </row>
    <row r="17" spans="1:13" x14ac:dyDescent="0.35">
      <c r="B17" s="49"/>
      <c r="C17" s="1">
        <v>3</v>
      </c>
      <c r="D17" s="6" t="s">
        <v>18</v>
      </c>
      <c r="E17" s="6"/>
      <c r="F17" s="6"/>
      <c r="M17" s="1"/>
    </row>
    <row r="18" spans="1:13" s="39" customFormat="1" x14ac:dyDescent="0.35">
      <c r="B18" s="49"/>
      <c r="C18" s="1"/>
      <c r="D18" s="1" t="s">
        <v>140</v>
      </c>
      <c r="E18" s="6"/>
      <c r="F18" s="35"/>
      <c r="G18" s="40"/>
      <c r="H18" s="35"/>
      <c r="I18" s="35"/>
      <c r="J18" s="35"/>
      <c r="K18" s="41"/>
      <c r="M18" s="35"/>
    </row>
    <row r="20" spans="1:13" ht="18.5" x14ac:dyDescent="0.45">
      <c r="A20" s="89" t="s">
        <v>108</v>
      </c>
      <c r="B20" s="99"/>
      <c r="C20" s="99"/>
      <c r="D20" s="99"/>
      <c r="E20" s="99"/>
      <c r="F20" s="99"/>
      <c r="G20" s="99"/>
      <c r="H20" s="99"/>
      <c r="I20" s="99"/>
      <c r="J20" s="99"/>
      <c r="K20" s="99"/>
      <c r="L20" s="99"/>
      <c r="M20" s="1"/>
    </row>
    <row r="21" spans="1:13" s="42" customFormat="1" x14ac:dyDescent="0.35">
      <c r="M21" s="43"/>
    </row>
    <row r="22" spans="1:13" x14ac:dyDescent="0.35">
      <c r="B22" s="49"/>
      <c r="C22" s="1">
        <v>1</v>
      </c>
      <c r="D22" s="6" t="s">
        <v>19</v>
      </c>
      <c r="E22" s="6"/>
      <c r="F22" s="6"/>
      <c r="G22" s="7"/>
      <c r="H22" s="7"/>
      <c r="I22" s="7"/>
    </row>
    <row r="23" spans="1:13" x14ac:dyDescent="0.35">
      <c r="D23" s="6"/>
      <c r="E23" s="86" t="s">
        <v>43</v>
      </c>
      <c r="F23" s="87"/>
      <c r="G23" s="88"/>
      <c r="H23" s="31" t="s">
        <v>42</v>
      </c>
      <c r="I23" s="7"/>
    </row>
    <row r="24" spans="1:13" x14ac:dyDescent="0.35">
      <c r="B24" s="51"/>
      <c r="D24" s="6"/>
      <c r="E24" s="97" t="s">
        <v>36</v>
      </c>
      <c r="F24" s="98"/>
      <c r="G24" s="88"/>
      <c r="H24" s="12"/>
      <c r="I24" s="7"/>
    </row>
    <row r="25" spans="1:13" x14ac:dyDescent="0.35">
      <c r="B25" s="49"/>
      <c r="D25" s="6"/>
      <c r="E25" s="97" t="s">
        <v>37</v>
      </c>
      <c r="F25" s="98"/>
      <c r="G25" s="88"/>
      <c r="H25" s="12">
        <v>800</v>
      </c>
      <c r="I25" s="7"/>
    </row>
    <row r="26" spans="1:13" x14ac:dyDescent="0.35">
      <c r="B26" s="11"/>
      <c r="D26" s="6"/>
      <c r="E26" s="91" t="s">
        <v>38</v>
      </c>
      <c r="F26" s="141"/>
      <c r="G26" s="142"/>
      <c r="H26" s="10">
        <f>((H24)/(660*H25))*10^6</f>
        <v>0</v>
      </c>
      <c r="I26" s="7"/>
    </row>
    <row r="27" spans="1:13" x14ac:dyDescent="0.35">
      <c r="B27" s="49"/>
      <c r="D27" s="6"/>
      <c r="E27" s="97" t="s">
        <v>39</v>
      </c>
      <c r="F27" s="87"/>
      <c r="G27" s="88"/>
      <c r="H27" s="12">
        <v>100</v>
      </c>
      <c r="I27" s="7"/>
    </row>
    <row r="29" spans="1:13" ht="18.5" x14ac:dyDescent="0.45">
      <c r="A29" s="89" t="s">
        <v>63</v>
      </c>
      <c r="B29" s="99"/>
      <c r="C29" s="99"/>
      <c r="D29" s="99"/>
      <c r="E29" s="99"/>
      <c r="F29" s="99"/>
      <c r="G29" s="99"/>
      <c r="H29" s="99"/>
      <c r="I29" s="99"/>
      <c r="J29" s="99"/>
      <c r="K29" s="99"/>
      <c r="L29" s="99"/>
      <c r="M29" s="1"/>
    </row>
    <row r="30" spans="1:13" s="42" customFormat="1" x14ac:dyDescent="0.35">
      <c r="M30" s="43"/>
    </row>
    <row r="31" spans="1:13" x14ac:dyDescent="0.35">
      <c r="B31" s="49"/>
      <c r="C31" s="1">
        <v>1</v>
      </c>
      <c r="D31" s="6" t="s">
        <v>76</v>
      </c>
      <c r="E31" s="6"/>
      <c r="F31" s="6"/>
      <c r="G31" s="7"/>
      <c r="H31" s="7"/>
      <c r="I31" s="7"/>
    </row>
    <row r="32" spans="1:13" x14ac:dyDescent="0.35">
      <c r="D32" s="6"/>
      <c r="E32" s="86" t="s">
        <v>4</v>
      </c>
      <c r="F32" s="96"/>
      <c r="G32" s="88"/>
      <c r="H32" s="31" t="s">
        <v>17</v>
      </c>
      <c r="I32" s="7"/>
    </row>
    <row r="33" spans="1:13" x14ac:dyDescent="0.35">
      <c r="B33" s="49"/>
      <c r="D33" s="6"/>
      <c r="E33" s="97" t="s">
        <v>27</v>
      </c>
      <c r="F33" s="98"/>
      <c r="G33" s="88"/>
      <c r="H33" s="13" t="e">
        <f>H27-H34</f>
        <v>#DIV/0!</v>
      </c>
    </row>
    <row r="34" spans="1:13" x14ac:dyDescent="0.35">
      <c r="B34" s="49"/>
      <c r="D34" s="6"/>
      <c r="E34" s="130" t="s">
        <v>32</v>
      </c>
      <c r="F34" s="131"/>
      <c r="G34" s="88"/>
      <c r="H34" s="15" t="e">
        <f>(1*H27)/H26</f>
        <v>#DIV/0!</v>
      </c>
    </row>
    <row r="35" spans="1:13" x14ac:dyDescent="0.35">
      <c r="B35" s="8"/>
      <c r="D35" s="6"/>
      <c r="E35" s="91" t="s">
        <v>9</v>
      </c>
      <c r="F35" s="92"/>
      <c r="G35" s="88"/>
      <c r="H35" s="14" t="e">
        <f>SUM(H33:H34)</f>
        <v>#DIV/0!</v>
      </c>
    </row>
    <row r="36" spans="1:13" x14ac:dyDescent="0.35">
      <c r="B36" s="8"/>
      <c r="D36" s="6"/>
      <c r="E36" s="36"/>
      <c r="F36" s="32"/>
      <c r="G36" s="37"/>
      <c r="H36" s="44"/>
    </row>
    <row r="37" spans="1:13" x14ac:dyDescent="0.35">
      <c r="B37" s="49"/>
      <c r="C37" s="1">
        <v>2</v>
      </c>
      <c r="D37" s="6" t="s">
        <v>44</v>
      </c>
      <c r="E37" s="6"/>
      <c r="F37" s="6"/>
      <c r="G37" s="7"/>
      <c r="H37" s="7"/>
      <c r="I37" s="7"/>
    </row>
    <row r="38" spans="1:13" s="42" customFormat="1" x14ac:dyDescent="0.35">
      <c r="M38" s="43"/>
    </row>
    <row r="39" spans="1:13" ht="18.5" x14ac:dyDescent="0.45">
      <c r="A39" s="89" t="s">
        <v>107</v>
      </c>
      <c r="B39" s="99"/>
      <c r="C39" s="99"/>
      <c r="D39" s="99"/>
      <c r="E39" s="99"/>
      <c r="F39" s="99"/>
      <c r="G39" s="99"/>
      <c r="H39" s="99"/>
      <c r="I39" s="99"/>
      <c r="J39" s="99"/>
      <c r="K39" s="99"/>
      <c r="L39" s="99"/>
      <c r="M39" s="1"/>
    </row>
    <row r="40" spans="1:13" s="42" customFormat="1" x14ac:dyDescent="0.35">
      <c r="M40" s="43"/>
    </row>
    <row r="41" spans="1:13" x14ac:dyDescent="0.35">
      <c r="B41" s="49"/>
      <c r="C41" s="1">
        <v>1</v>
      </c>
      <c r="D41" s="6" t="s">
        <v>19</v>
      </c>
      <c r="E41" s="6"/>
      <c r="F41" s="6"/>
      <c r="G41" s="7"/>
      <c r="H41" s="7"/>
      <c r="I41" s="7"/>
    </row>
    <row r="42" spans="1:13" x14ac:dyDescent="0.35">
      <c r="D42" s="6"/>
      <c r="E42" s="86" t="s">
        <v>43</v>
      </c>
      <c r="F42" s="87"/>
      <c r="G42" s="88"/>
      <c r="H42" s="31" t="s">
        <v>42</v>
      </c>
      <c r="I42" s="7"/>
    </row>
    <row r="43" spans="1:13" x14ac:dyDescent="0.35">
      <c r="B43" s="49"/>
      <c r="D43" s="6"/>
      <c r="E43" s="97" t="s">
        <v>60</v>
      </c>
      <c r="F43" s="98"/>
      <c r="G43" s="88"/>
      <c r="H43" s="12">
        <v>1</v>
      </c>
      <c r="I43" s="7"/>
    </row>
    <row r="44" spans="1:13" x14ac:dyDescent="0.35">
      <c r="B44" s="49"/>
      <c r="D44" s="6"/>
      <c r="E44" s="97" t="s">
        <v>6</v>
      </c>
      <c r="F44" s="98"/>
      <c r="G44" s="88"/>
      <c r="H44" s="12">
        <v>200</v>
      </c>
      <c r="I44" s="7"/>
    </row>
    <row r="45" spans="1:13" x14ac:dyDescent="0.35">
      <c r="B45" s="49"/>
      <c r="C45" s="11"/>
      <c r="E45" s="97" t="s">
        <v>14</v>
      </c>
      <c r="F45" s="98"/>
      <c r="G45" s="88"/>
      <c r="H45" s="52">
        <v>0.01</v>
      </c>
    </row>
    <row r="46" spans="1:13" x14ac:dyDescent="0.35">
      <c r="B46" s="49"/>
      <c r="C46" s="11"/>
      <c r="E46" s="97" t="s">
        <v>15</v>
      </c>
      <c r="F46" s="98"/>
      <c r="G46" s="88"/>
      <c r="H46" s="12">
        <v>100</v>
      </c>
    </row>
    <row r="47" spans="1:13" s="42" customFormat="1" x14ac:dyDescent="0.35">
      <c r="M47" s="43"/>
    </row>
    <row r="48" spans="1:13" ht="18.5" x14ac:dyDescent="0.45">
      <c r="A48" s="89" t="s">
        <v>52</v>
      </c>
      <c r="B48" s="99"/>
      <c r="C48" s="99"/>
      <c r="D48" s="99"/>
      <c r="E48" s="99"/>
      <c r="F48" s="99"/>
      <c r="G48" s="99"/>
      <c r="H48" s="99"/>
      <c r="I48" s="99"/>
      <c r="J48" s="99"/>
      <c r="K48" s="99"/>
      <c r="L48" s="99"/>
      <c r="M48" s="1"/>
    </row>
    <row r="49" spans="2:13" s="42" customFormat="1" x14ac:dyDescent="0.35">
      <c r="M49" s="43"/>
    </row>
    <row r="50" spans="2:13" x14ac:dyDescent="0.35">
      <c r="B50" s="49"/>
      <c r="C50" s="1">
        <v>1</v>
      </c>
      <c r="D50" s="6" t="s">
        <v>61</v>
      </c>
      <c r="E50" s="6"/>
      <c r="F50" s="6"/>
      <c r="G50" s="7"/>
      <c r="H50" s="7"/>
      <c r="I50" s="7"/>
    </row>
    <row r="51" spans="2:13" x14ac:dyDescent="0.35">
      <c r="D51" s="6"/>
      <c r="E51" s="103" t="s">
        <v>4</v>
      </c>
      <c r="F51" s="127"/>
      <c r="G51" s="95"/>
      <c r="H51" s="31" t="s">
        <v>17</v>
      </c>
    </row>
    <row r="52" spans="2:13" x14ac:dyDescent="0.35">
      <c r="B52" s="49"/>
      <c r="D52" s="6"/>
      <c r="E52" s="93" t="s">
        <v>78</v>
      </c>
      <c r="F52" s="94"/>
      <c r="G52" s="95"/>
      <c r="H52" s="13">
        <f>((H44*H46)/1000)/H43</f>
        <v>20</v>
      </c>
    </row>
    <row r="53" spans="2:13" x14ac:dyDescent="0.35">
      <c r="B53" s="49"/>
      <c r="D53" s="6"/>
      <c r="E53" s="93" t="s">
        <v>79</v>
      </c>
      <c r="F53" s="94"/>
      <c r="G53" s="95"/>
      <c r="H53" s="13">
        <f>IF($H$43=1,0,IF($H$43&gt;1,$H$52,""))</f>
        <v>0</v>
      </c>
    </row>
    <row r="54" spans="2:13" x14ac:dyDescent="0.35">
      <c r="B54" s="49"/>
      <c r="D54" s="6"/>
      <c r="E54" s="93" t="s">
        <v>80</v>
      </c>
      <c r="F54" s="94"/>
      <c r="G54" s="95"/>
      <c r="H54" s="13">
        <f>IF($H$43=2,0,IF($H$43&gt;2,$H$52,0))</f>
        <v>0</v>
      </c>
    </row>
    <row r="55" spans="2:13" x14ac:dyDescent="0.35">
      <c r="B55" s="49"/>
      <c r="D55" s="6"/>
      <c r="E55" s="93" t="s">
        <v>81</v>
      </c>
      <c r="F55" s="94"/>
      <c r="G55" s="95"/>
      <c r="H55" s="13">
        <f>IF($H$43=3,0,IF($H$43&gt;3,$H$52,0))</f>
        <v>0</v>
      </c>
    </row>
    <row r="56" spans="2:13" x14ac:dyDescent="0.35">
      <c r="B56" s="49"/>
      <c r="D56" s="6"/>
      <c r="E56" s="93" t="s">
        <v>109</v>
      </c>
      <c r="F56" s="94"/>
      <c r="G56" s="95"/>
      <c r="H56" s="13">
        <f>((H44*H46)/20)*H45</f>
        <v>10</v>
      </c>
    </row>
    <row r="57" spans="2:13" x14ac:dyDescent="0.35">
      <c r="B57" s="49"/>
      <c r="D57" s="6"/>
      <c r="E57" s="97" t="s">
        <v>27</v>
      </c>
      <c r="F57" s="98"/>
      <c r="G57" s="88"/>
      <c r="H57" s="13">
        <f>H46-(H52+H53+H54+H55+H56)</f>
        <v>70</v>
      </c>
    </row>
    <row r="58" spans="2:13" x14ac:dyDescent="0.35">
      <c r="D58" s="6"/>
      <c r="E58" s="128" t="s">
        <v>9</v>
      </c>
      <c r="F58" s="129"/>
      <c r="G58" s="95"/>
      <c r="H58" s="14">
        <f>SUM(H52:H57)</f>
        <v>100</v>
      </c>
    </row>
    <row r="59" spans="2:13" x14ac:dyDescent="0.35">
      <c r="B59" s="49"/>
      <c r="C59" s="1">
        <v>2</v>
      </c>
      <c r="D59" s="6" t="s">
        <v>56</v>
      </c>
    </row>
    <row r="60" spans="2:13" x14ac:dyDescent="0.35">
      <c r="B60" s="49"/>
      <c r="C60" s="1">
        <v>3</v>
      </c>
      <c r="D60" s="1" t="s">
        <v>83</v>
      </c>
    </row>
    <row r="61" spans="2:13" x14ac:dyDescent="0.35">
      <c r="C61" s="1" t="s">
        <v>58</v>
      </c>
      <c r="E61" s="6"/>
      <c r="F61" s="6"/>
      <c r="G61" s="7"/>
      <c r="H61" s="7"/>
      <c r="I61" s="7"/>
    </row>
    <row r="62" spans="2:13" s="56" customFormat="1" x14ac:dyDescent="0.35">
      <c r="B62" s="49"/>
      <c r="C62" s="56">
        <v>4</v>
      </c>
      <c r="D62" s="56" t="s">
        <v>141</v>
      </c>
      <c r="E62" s="68"/>
      <c r="F62" s="68"/>
    </row>
    <row r="63" spans="2:13" s="56" customFormat="1" x14ac:dyDescent="0.35">
      <c r="B63" s="1"/>
      <c r="E63" s="68"/>
      <c r="F63" s="68"/>
    </row>
    <row r="64" spans="2:13" x14ac:dyDescent="0.35">
      <c r="B64" s="29" t="s">
        <v>57</v>
      </c>
      <c r="C64" s="30"/>
      <c r="D64" s="30"/>
      <c r="E64" s="30"/>
      <c r="F64" s="49"/>
      <c r="G64" s="7"/>
      <c r="H64" s="7"/>
      <c r="I64" s="7"/>
    </row>
    <row r="65" spans="1:13" x14ac:dyDescent="0.35">
      <c r="D65" s="6"/>
      <c r="E65" s="6"/>
      <c r="F65" s="6"/>
      <c r="G65" s="7"/>
      <c r="H65" s="7"/>
      <c r="I65" s="7"/>
    </row>
    <row r="66" spans="1:13" ht="18.5" x14ac:dyDescent="0.45">
      <c r="A66" s="89" t="s">
        <v>82</v>
      </c>
      <c r="B66" s="99"/>
      <c r="C66" s="99"/>
      <c r="D66" s="99"/>
      <c r="E66" s="99"/>
      <c r="F66" s="99"/>
      <c r="G66" s="99"/>
      <c r="H66" s="99"/>
      <c r="I66" s="99"/>
      <c r="J66" s="99"/>
      <c r="K66" s="99"/>
      <c r="L66" s="99"/>
      <c r="M66" s="1"/>
    </row>
  </sheetData>
  <sheetProtection algorithmName="SHA-512" hashValue="NlEW+B4M87PcIeN0seNAd4S2CR8QO4tO/MNPO/TI1c7DPVkd9AAv9U1IbGhidSe2F+M/7qgY+CKyBU5sYPKL3Q==" saltValue="chRyqG9yqZkT0/FAMzWugA==" spinCount="100000" sheet="1" objects="1" scenarios="1"/>
  <mergeCells count="46">
    <mergeCell ref="B5:E5"/>
    <mergeCell ref="A1:L1"/>
    <mergeCell ref="B3:E3"/>
    <mergeCell ref="H3:L3"/>
    <mergeCell ref="B4:E4"/>
    <mergeCell ref="H4:L4"/>
    <mergeCell ref="E13:F13"/>
    <mergeCell ref="I13:J13"/>
    <mergeCell ref="K13:L13"/>
    <mergeCell ref="A8:L8"/>
    <mergeCell ref="E11:F11"/>
    <mergeCell ref="I11:J11"/>
    <mergeCell ref="K11:L11"/>
    <mergeCell ref="E12:F12"/>
    <mergeCell ref="I12:J12"/>
    <mergeCell ref="K12:L12"/>
    <mergeCell ref="E34:G34"/>
    <mergeCell ref="A20:L20"/>
    <mergeCell ref="E23:G23"/>
    <mergeCell ref="E24:G24"/>
    <mergeCell ref="E14:F14"/>
    <mergeCell ref="I14:J14"/>
    <mergeCell ref="K14:L14"/>
    <mergeCell ref="E25:G25"/>
    <mergeCell ref="E26:G26"/>
    <mergeCell ref="E27:G27"/>
    <mergeCell ref="E32:G32"/>
    <mergeCell ref="E33:G33"/>
    <mergeCell ref="A29:L29"/>
    <mergeCell ref="E54:G54"/>
    <mergeCell ref="E35:G35"/>
    <mergeCell ref="A39:L39"/>
    <mergeCell ref="E42:G42"/>
    <mergeCell ref="E43:G43"/>
    <mergeCell ref="E44:G44"/>
    <mergeCell ref="E45:G45"/>
    <mergeCell ref="E46:G46"/>
    <mergeCell ref="E51:G51"/>
    <mergeCell ref="E52:G52"/>
    <mergeCell ref="E53:G53"/>
    <mergeCell ref="A48:L48"/>
    <mergeCell ref="E55:G55"/>
    <mergeCell ref="E56:G56"/>
    <mergeCell ref="E57:G57"/>
    <mergeCell ref="E58:G58"/>
    <mergeCell ref="A66:L66"/>
  </mergeCells>
  <conditionalFormatting sqref="H53:H55">
    <cfRule type="cellIs" dxfId="0" priority="1" operator="between">
      <formula>0</formula>
      <formula>0</formula>
    </cfRule>
  </conditionalFormatting>
  <pageMargins left="0.70866141732283472" right="0.70866141732283472" top="0.74803149606299213" bottom="0.74803149606299213" header="0.31496062992125984" footer="0.31496062992125984"/>
  <pageSetup paperSize="9" scale="96" fitToHeight="0" orientation="portrait" r:id="rId1"/>
  <headerFooter>
    <oddHeader>&amp;R&amp;G</oddHeader>
    <oddFooter>&amp;L&amp;8Version: 4.0&amp;C&amp;8
&amp;P of &amp;N&amp;R&amp;8
Effective Date: 27/04/2022</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DE58F-96BC-46EB-B336-FDA29E6E8D0F}">
  <dimension ref="A1:C11"/>
  <sheetViews>
    <sheetView zoomScaleNormal="100" workbookViewId="0">
      <selection activeCell="C43" sqref="C43"/>
    </sheetView>
  </sheetViews>
  <sheetFormatPr defaultColWidth="8.7265625" defaultRowHeight="14.5" x14ac:dyDescent="0.35"/>
  <cols>
    <col min="1" max="1" width="8.54296875" style="19" customWidth="1"/>
    <col min="2" max="2" width="13.7265625" style="18" bestFit="1" customWidth="1"/>
    <col min="3" max="3" width="65" style="17" customWidth="1"/>
    <col min="4" max="16384" width="8.7265625" style="1"/>
  </cols>
  <sheetData>
    <row r="1" spans="1:3" s="24" customFormat="1" ht="26" x14ac:dyDescent="0.35">
      <c r="A1" s="78" t="s">
        <v>23</v>
      </c>
      <c r="B1" s="79" t="s">
        <v>146</v>
      </c>
      <c r="C1" s="80" t="s">
        <v>22</v>
      </c>
    </row>
    <row r="2" spans="1:3" s="23" customFormat="1" x14ac:dyDescent="0.35">
      <c r="A2" s="22">
        <v>1</v>
      </c>
      <c r="B2" s="21" t="s">
        <v>20</v>
      </c>
      <c r="C2" s="20" t="s">
        <v>21</v>
      </c>
    </row>
    <row r="3" spans="1:3" s="23" customFormat="1" ht="143" x14ac:dyDescent="0.35">
      <c r="A3" s="22">
        <v>1.1000000000000001</v>
      </c>
      <c r="B3" s="21" t="s">
        <v>110</v>
      </c>
      <c r="C3" s="20" t="s">
        <v>116</v>
      </c>
    </row>
    <row r="4" spans="1:3" s="23" customFormat="1" ht="39" x14ac:dyDescent="0.35">
      <c r="A4" s="22">
        <v>1.2</v>
      </c>
      <c r="B4" s="21" t="s">
        <v>122</v>
      </c>
      <c r="C4" s="20" t="s">
        <v>123</v>
      </c>
    </row>
    <row r="5" spans="1:3" x14ac:dyDescent="0.35">
      <c r="A5" s="22">
        <v>1.3</v>
      </c>
      <c r="B5" s="21" t="s">
        <v>129</v>
      </c>
      <c r="C5" s="20" t="s">
        <v>131</v>
      </c>
    </row>
    <row r="6" spans="1:3" x14ac:dyDescent="0.35">
      <c r="A6" s="22">
        <v>2</v>
      </c>
      <c r="B6" s="21" t="s">
        <v>132</v>
      </c>
      <c r="C6" s="20" t="s">
        <v>133</v>
      </c>
    </row>
    <row r="7" spans="1:3" x14ac:dyDescent="0.35">
      <c r="A7" s="22">
        <v>2.1</v>
      </c>
      <c r="B7" s="21" t="s">
        <v>134</v>
      </c>
      <c r="C7" s="20" t="s">
        <v>135</v>
      </c>
    </row>
    <row r="8" spans="1:3" ht="26" x14ac:dyDescent="0.35">
      <c r="A8" s="22">
        <v>2.2000000000000002</v>
      </c>
      <c r="B8" s="21" t="s">
        <v>136</v>
      </c>
      <c r="C8" s="20" t="s">
        <v>137</v>
      </c>
    </row>
    <row r="9" spans="1:3" ht="26" x14ac:dyDescent="0.35">
      <c r="A9" s="22"/>
      <c r="B9" s="21" t="s">
        <v>136</v>
      </c>
      <c r="C9" s="20" t="s">
        <v>139</v>
      </c>
    </row>
    <row r="10" spans="1:3" ht="52" x14ac:dyDescent="0.35">
      <c r="A10" s="70">
        <v>3</v>
      </c>
      <c r="B10" s="21" t="s">
        <v>142</v>
      </c>
      <c r="C10" s="20" t="s">
        <v>155</v>
      </c>
    </row>
    <row r="11" spans="1:3" x14ac:dyDescent="0.35">
      <c r="A11" s="22">
        <v>4</v>
      </c>
      <c r="B11" s="21" t="s">
        <v>145</v>
      </c>
      <c r="C11" s="77" t="s">
        <v>154</v>
      </c>
    </row>
  </sheetData>
  <sheetProtection algorithmName="SHA-512" hashValue="PcTNS0B4q3igSQQCd0bvOVVCMr9pPDNEn5BtLI8n+hZTlr2rwUF/3BXLjuyNQY27JZhn6g6u0ErtvtmEqD/8xQ==" saltValue="YGdXoWnfh4YBFFwfQZumng==" spinCount="100000" sheet="1" objects="1" scenarios="1"/>
  <phoneticPr fontId="15" type="noConversion"/>
  <pageMargins left="0.70866141732283472" right="0.70866141732283472" top="0.74803149606299213" bottom="0.74803149606299213" header="0.31496062992125984" footer="0.31496062992125984"/>
  <pageSetup paperSize="9" scale="96" fitToHeight="0" orientation="portrait" r:id="rId1"/>
  <headerFooter>
    <oddHeader>&amp;R&amp;G</oddHeader>
    <oddFooter>&amp;L&amp;8Version: 4.0&amp;C&amp;8
&amp;P of &amp;N&amp;R&amp;8
Effective Date: 27/04/2022</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CE Cover</vt:lpstr>
      <vt:lpstr>1.0 PhiX</vt:lpstr>
      <vt:lpstr>1.1 MiSeq</vt:lpstr>
      <vt:lpstr>1.2 MiniSeq</vt:lpstr>
      <vt:lpstr>1.3 iSeq</vt:lpstr>
      <vt:lpstr>VersionHistory</vt:lpstr>
      <vt:lpstr>'1.0 PhiX'!Print_Area</vt:lpstr>
      <vt:lpstr>'1.1 MiSeq'!Print_Area</vt:lpstr>
      <vt:lpstr>'1.2 MiniSeq'!Print_Area</vt:lpstr>
      <vt:lpstr>'1.3 iSeq'!Print_Area</vt:lpstr>
      <vt:lpstr>'CE Cover'!Print_Area</vt:lpstr>
      <vt:lpstr>VersionHistory!Print_Area</vt:lpstr>
    </vt:vector>
  </TitlesOfParts>
  <Company>CareDx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IFU095-3</dc:title>
  <dc:creator>hayley</dc:creator>
  <cp:keywords>4.0</cp:keywords>
  <dc:description/>
  <cp:lastModifiedBy>Lorie Langley (C)</cp:lastModifiedBy>
  <cp:lastPrinted>2020-10-20T23:28:31Z</cp:lastPrinted>
  <dcterms:created xsi:type="dcterms:W3CDTF">2018-07-19T05:07:37Z</dcterms:created>
  <dcterms:modified xsi:type="dcterms:W3CDTF">2022-07-18T07:53:13Z</dcterms:modified>
  <cp:category>ISSUED</cp:category>
</cp:coreProperties>
</file>